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9EAB5C0E-0E1B-493D-8CD1-275B106356A4}" xr6:coauthVersionLast="45" xr6:coauthVersionMax="45" xr10:uidLastSave="{00000000-0000-0000-0000-000000000000}"/>
  <bookViews>
    <workbookView xWindow="7968" yWindow="972" windowWidth="14748" windowHeight="10380" firstSheet="2" activeTab="2" xr2:uid="{00000000-000D-0000-FFFF-FFFF00000000}"/>
  </bookViews>
  <sheets>
    <sheet name="РЭ.036 Расчет стоимости проекта" sheetId="1" r:id="rId1"/>
    <sheet name="РЭ.037 Расчет стоимости сертиф." sheetId="2" r:id="rId2"/>
    <sheet name="РЭ.094 Расчет продолж. СМК ПМИ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7" l="1"/>
  <c r="K34" i="7"/>
  <c r="K35" i="7"/>
  <c r="K36" i="7"/>
  <c r="K37" i="7"/>
  <c r="K38" i="7"/>
  <c r="K39" i="7"/>
  <c r="K40" i="7"/>
  <c r="K32" i="7"/>
  <c r="K43" i="7"/>
  <c r="K44" i="7"/>
  <c r="K45" i="7"/>
  <c r="K46" i="7"/>
  <c r="K47" i="7"/>
  <c r="K48" i="7"/>
  <c r="K49" i="7"/>
  <c r="K50" i="7"/>
  <c r="K42" i="7"/>
  <c r="K51" i="7"/>
  <c r="G26" i="7"/>
  <c r="K66" i="7"/>
  <c r="G18" i="2"/>
  <c r="G16" i="2"/>
  <c r="G23" i="2"/>
  <c r="K23" i="2"/>
  <c r="G22" i="2"/>
  <c r="K22" i="2"/>
  <c r="K24" i="2"/>
  <c r="G25" i="2"/>
  <c r="K25" i="2"/>
  <c r="G26" i="2"/>
  <c r="K26" i="2"/>
  <c r="K29" i="2"/>
  <c r="K30" i="1"/>
  <c r="K21" i="1"/>
  <c r="K22" i="1"/>
  <c r="K23" i="1"/>
  <c r="K20" i="1"/>
  <c r="E7" i="7"/>
  <c r="N66" i="7"/>
  <c r="G64" i="7"/>
  <c r="K63" i="7"/>
  <c r="N63" i="7"/>
  <c r="N64" i="7"/>
  <c r="K64" i="7"/>
  <c r="G60" i="7"/>
  <c r="G62" i="7"/>
  <c r="K59" i="7"/>
  <c r="K61" i="7"/>
  <c r="N61" i="7"/>
  <c r="N62" i="7"/>
  <c r="K60" i="7"/>
  <c r="K62" i="7"/>
  <c r="N59" i="7"/>
  <c r="N60" i="7"/>
  <c r="N57" i="7"/>
  <c r="N56" i="7"/>
  <c r="N58" i="7"/>
  <c r="K58" i="7"/>
  <c r="K57" i="7"/>
  <c r="K56" i="7"/>
  <c r="E7" i="2"/>
  <c r="G20" i="1"/>
  <c r="G27" i="2"/>
  <c r="K27" i="2"/>
  <c r="G24" i="2"/>
  <c r="K26" i="1"/>
  <c r="K25" i="1"/>
  <c r="K24" i="1"/>
  <c r="K28" i="1"/>
  <c r="K27" i="1"/>
</calcChain>
</file>

<file path=xl/sharedStrings.xml><?xml version="1.0" encoding="utf-8"?>
<sst xmlns="http://schemas.openxmlformats.org/spreadsheetml/2006/main" count="113" uniqueCount="79">
  <si>
    <t>ООО «Русский Эксперт»</t>
  </si>
  <si>
    <t>Форма РЭ.036 Версия 1</t>
  </si>
  <si>
    <t>РАСЧЕТ СТОИМОСТИ ПРОЕКТА</t>
  </si>
  <si>
    <t>Наименование Организации</t>
  </si>
  <si>
    <t>ВНИМАНИЕ: ТАБЛИЦА (СУММА) ЗАПОЛНЯЕТСЯ АВТОМАТИЧЕСКИ</t>
  </si>
  <si>
    <t>Наименование</t>
  </si>
  <si>
    <t>Коэффициент</t>
  </si>
  <si>
    <t>Сумма, руб</t>
  </si>
  <si>
    <t>Расходы</t>
  </si>
  <si>
    <t>Аренда</t>
  </si>
  <si>
    <t>Заработная плата постоянных сотрудников</t>
  </si>
  <si>
    <t>Хозяйственные расходы</t>
  </si>
  <si>
    <t>Стоимость работы аудитора</t>
  </si>
  <si>
    <t>Расходы на исполнение договора (траспорт, канцелярия, связь)</t>
  </si>
  <si>
    <t>Стоимость аккредитации</t>
  </si>
  <si>
    <t xml:space="preserve">Налог УСН </t>
  </si>
  <si>
    <t>Планируемая прибыль</t>
  </si>
  <si>
    <t>Итого (стоимость договора)</t>
  </si>
  <si>
    <t>РАСЧЕТ СТОИМОСТИ СЕРТИФИКАЦИИ</t>
  </si>
  <si>
    <t>руб.</t>
  </si>
  <si>
    <t>Численность компании</t>
  </si>
  <si>
    <t>чел.</t>
  </si>
  <si>
    <t>Продолжительность проверки</t>
  </si>
  <si>
    <t>а/д</t>
  </si>
  <si>
    <t>Наименование этапа работ</t>
  </si>
  <si>
    <t>Продолжительность</t>
  </si>
  <si>
    <t>Стоимость, руб</t>
  </si>
  <si>
    <t>Предварительная оценка (1-й этап сертификации)</t>
  </si>
  <si>
    <t>Сертификационная проверка (2-й этап сертификации)</t>
  </si>
  <si>
    <t>Итого за сертификацию</t>
  </si>
  <si>
    <t>1-я инспекционная проверка</t>
  </si>
  <si>
    <t>2-я инспекционная проверка</t>
  </si>
  <si>
    <t>Ресертификация</t>
  </si>
  <si>
    <t>Итого за цикл сертификации</t>
  </si>
  <si>
    <t>ячейка серого цвета заполняется вручную</t>
  </si>
  <si>
    <t>Заявленная численность компании</t>
  </si>
  <si>
    <t>Таблица 1</t>
  </si>
  <si>
    <t>Факторы, влияющие на расчет эффективной численности персонала</t>
  </si>
  <si>
    <t>Да/нет</t>
  </si>
  <si>
    <t xml:space="preserve">Количество </t>
  </si>
  <si>
    <t>Наличие персонала с частичной занятостью</t>
  </si>
  <si>
    <t>Нет</t>
  </si>
  <si>
    <t>Персонал, участвующий в повторяющихся процессах</t>
  </si>
  <si>
    <t>Сотрудники, работающие посменно</t>
  </si>
  <si>
    <t>Временный неквалифицированный персонал</t>
  </si>
  <si>
    <t>Эффективная численность компании</t>
  </si>
  <si>
    <t>Таблица 2</t>
  </si>
  <si>
    <t>Факторы, влияющие на продолжительность проверки</t>
  </si>
  <si>
    <t>Да/Нет</t>
  </si>
  <si>
    <t>Факторы увеличивающие продолжительность проверки</t>
  </si>
  <si>
    <t>Сложная структура Организации, включая несколько отдельных зданий или площадок, где проводится работа</t>
  </si>
  <si>
    <t>Высокая степень законодательного регулирования (например пищевая промышленность, фармацевтика, аэрокосмическая промышленность, ядерная энергетика и т.д.)</t>
  </si>
  <si>
    <t>Функции или процессы, переданные на аутсорсинг</t>
  </si>
  <si>
    <t>Факторы уменьшающие продолжительность проверки</t>
  </si>
  <si>
    <t>Организация не несет ответственности за проектирование и/или другие элементы стандарта не включены в область распространения системы менеджмента качества</t>
  </si>
  <si>
    <t>Осведомленность о системе менеджмента клиента (была ранее сертифицирована в РЭ по другому стандарту)</t>
  </si>
  <si>
    <t>Высокий уровень автоматизации</t>
  </si>
  <si>
    <t>Деятельность с низким уровнем риска</t>
  </si>
  <si>
    <t>Итого</t>
  </si>
  <si>
    <t>Количество а/д</t>
  </si>
  <si>
    <t>Часы                  (с учетом округления)</t>
  </si>
  <si>
    <t>Планирование проверки</t>
  </si>
  <si>
    <t>1-й этап сертификации</t>
  </si>
  <si>
    <t>2-й этап сертификации</t>
  </si>
  <si>
    <t>Общая продолжительность 1 и 2 этапа сертификации</t>
  </si>
  <si>
    <t>Готовность организации-клиента к сертификации (например, когда организация уже сертифицирована или признана схемой третьей стороны)</t>
  </si>
  <si>
    <t>РАСЧЕТ ПРОДОЛЖИТЕЛЬНОСТИ ПРОВЕРКИ СМК ПМИ</t>
  </si>
  <si>
    <t>Наличие нескольких производственных линий</t>
  </si>
  <si>
    <t>Производители используют поставщиков процессов или части процесса, которые являются критичными для функционирования медицинского изделия и/или безопасности потребителя или конечного продукта, включая самостоятельную маркировку продукции (в слу-чае, когда производитель не обеспечивает достаточного подтверждения соответствия критериям аудита, дополнительное время может потребоваться для проведения аудита каждого поставщика)</t>
  </si>
  <si>
    <t>Наличие процессов монтажа продукции, расположенных на территории потребителя и требующих посещения таких площадок или анализа записей о монтаже</t>
  </si>
  <si>
    <t xml:space="preserve">Область сертификации Организации не включает производство медицинских изделий, а только осуществление сопутствующих видов деятельности применительно к медицинским изделиям (оптовая и розничная торговля, транспортировка, обслуживание и т.п.) </t>
  </si>
  <si>
    <t>Зрелость системы менеджмента качества (продолжительное время функционирования системы менеджмента качества)</t>
  </si>
  <si>
    <t>Наличие персонала, работающего вне площадки, чью деятельность можно проверить посредством анализа документированной информации (например, торговые агенты, водители и пр.)</t>
  </si>
  <si>
    <t>Класс медицинского изделия согласно ГОСТ 31508-2012 - Класс 3 (Высокая степень потенциального риска применения)</t>
  </si>
  <si>
    <t>Стоимость а/д на 2023 г.  (рублей)</t>
  </si>
  <si>
    <t>Форма РЭ.037 Версия 1</t>
  </si>
  <si>
    <t>Форма РЭ.094 Версия 2</t>
  </si>
  <si>
    <t>Многосменный режим работы</t>
  </si>
  <si>
    <t>Аудит более чем одной основной технической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</si>
</sst>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₽&quot;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8"/>
      <color theme="1"/>
      <name val="Times New Roman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1" fillId="2" borderId="0" xfId="0" applyFont="1" applyFill="1"/>
    <xf numFmtId="0" fontId="0" fillId="3" borderId="0" xfId="0" applyFill="1" applyAlignment="1">
      <alignment vertical="center"/>
    </xf>
    <xf numFmtId="0" fontId="0" fillId="3" borderId="0" xfId="0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3" fontId="4" fillId="4" borderId="32" xfId="0" applyNumberFormat="1" applyFont="1" applyFill="1" applyBorder="1"/>
    <xf numFmtId="0" fontId="4" fillId="3" borderId="32" xfId="0" applyFont="1" applyFill="1" applyBorder="1"/>
    <xf numFmtId="164" fontId="4" fillId="3" borderId="32" xfId="0" applyNumberFormat="1" applyFont="1" applyFill="1" applyBorder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7" fillId="3" borderId="0" xfId="0" applyFont="1" applyFill="1" applyBorder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" fontId="7" fillId="3" borderId="18" xfId="0" applyNumberFormat="1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7" fillId="4" borderId="32" xfId="0" applyFont="1" applyFill="1" applyBorder="1" applyAlignment="1" applyProtection="1">
      <alignment vertical="center"/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/>
    <xf numFmtId="0" fontId="0" fillId="0" borderId="0" xfId="0" applyAlignment="1">
      <alignment horizontal="center"/>
    </xf>
    <xf numFmtId="0" fontId="0" fillId="3" borderId="0" xfId="0" applyFill="1" applyAlignment="1"/>
    <xf numFmtId="0" fontId="3" fillId="3" borderId="0" xfId="0" applyFont="1" applyFill="1" applyAlignment="1">
      <alignment vertical="center"/>
    </xf>
    <xf numFmtId="0" fontId="9" fillId="3" borderId="1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4" borderId="1" xfId="0" applyFont="1" applyFill="1" applyBorder="1" applyAlignment="1"/>
    <xf numFmtId="0" fontId="9" fillId="3" borderId="1" xfId="0" applyFont="1" applyFill="1" applyBorder="1" applyAlignment="1"/>
    <xf numFmtId="0" fontId="9" fillId="3" borderId="12" xfId="0" applyFont="1" applyFill="1" applyBorder="1" applyAlignment="1"/>
    <xf numFmtId="0" fontId="9" fillId="3" borderId="11" xfId="0" applyFont="1" applyFill="1" applyBorder="1" applyAlignment="1"/>
    <xf numFmtId="0" fontId="10" fillId="3" borderId="1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/>
    <xf numFmtId="0" fontId="10" fillId="3" borderId="1" xfId="0" applyFont="1" applyFill="1" applyBorder="1" applyAlignment="1"/>
    <xf numFmtId="0" fontId="10" fillId="3" borderId="12" xfId="0" applyFont="1" applyFill="1" applyBorder="1" applyAlignment="1"/>
    <xf numFmtId="3" fontId="10" fillId="3" borderId="33" xfId="0" applyNumberFormat="1" applyFont="1" applyFill="1" applyBorder="1" applyAlignment="1"/>
    <xf numFmtId="0" fontId="10" fillId="3" borderId="34" xfId="0" applyFont="1" applyFill="1" applyBorder="1" applyAlignment="1"/>
    <xf numFmtId="0" fontId="10" fillId="3" borderId="35" xfId="0" applyFont="1" applyFill="1" applyBorder="1" applyAlignment="1"/>
    <xf numFmtId="0" fontId="10" fillId="3" borderId="36" xfId="0" applyFont="1" applyFill="1" applyBorder="1" applyAlignment="1"/>
    <xf numFmtId="0" fontId="10" fillId="3" borderId="37" xfId="0" applyFont="1" applyFill="1" applyBorder="1" applyAlignment="1"/>
    <xf numFmtId="0" fontId="10" fillId="3" borderId="38" xfId="0" applyFont="1" applyFill="1" applyBorder="1" applyAlignment="1"/>
    <xf numFmtId="0" fontId="10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10" fillId="4" borderId="16" xfId="0" applyFont="1" applyFill="1" applyBorder="1" applyAlignment="1"/>
    <xf numFmtId="0" fontId="10" fillId="3" borderId="16" xfId="0" applyFont="1" applyFill="1" applyBorder="1" applyAlignment="1"/>
    <xf numFmtId="0" fontId="10" fillId="3" borderId="17" xfId="0" applyFont="1" applyFill="1" applyBorder="1" applyAlignme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1" fillId="2" borderId="31" xfId="0" applyFont="1" applyFill="1" applyBorder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5" fillId="3" borderId="39" xfId="0" applyFont="1" applyFill="1" applyBorder="1" applyAlignment="1">
      <alignment horizontal="left"/>
    </xf>
    <xf numFmtId="0" fontId="0" fillId="4" borderId="4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41" xfId="0" applyFill="1" applyBorder="1" applyAlignment="1" applyProtection="1">
      <alignment horizontal="center"/>
      <protection locked="0"/>
    </xf>
    <xf numFmtId="0" fontId="0" fillId="3" borderId="34" xfId="0" applyFill="1" applyBorder="1" applyAlignment="1">
      <alignment horizontal="center"/>
    </xf>
    <xf numFmtId="0" fontId="9" fillId="3" borderId="13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4" borderId="3" xfId="0" applyFont="1" applyFill="1" applyBorder="1" applyAlignment="1"/>
    <xf numFmtId="0" fontId="9" fillId="4" borderId="4" xfId="0" applyFont="1" applyFill="1" applyBorder="1" applyAlignment="1"/>
    <xf numFmtId="0" fontId="9" fillId="4" borderId="5" xfId="0" applyFont="1" applyFill="1" applyBorder="1" applyAlignment="1"/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3" borderId="34" xfId="0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3" borderId="0" xfId="0" applyFill="1" applyAlignment="1"/>
    <xf numFmtId="165" fontId="4" fillId="3" borderId="3" xfId="0" applyNumberFormat="1" applyFont="1" applyFill="1" applyBorder="1" applyAlignment="1"/>
    <xf numFmtId="165" fontId="2" fillId="3" borderId="4" xfId="0" applyNumberFormat="1" applyFont="1" applyFill="1" applyBorder="1" applyAlignment="1"/>
    <xf numFmtId="165" fontId="2" fillId="3" borderId="14" xfId="0" applyNumberFormat="1" applyFont="1" applyFill="1" applyBorder="1" applyAlignment="1"/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4" borderId="3" xfId="0" applyNumberFormat="1" applyFont="1" applyFill="1" applyBorder="1" applyAlignment="1"/>
    <xf numFmtId="0" fontId="3" fillId="4" borderId="4" xfId="0" applyFont="1" applyFill="1" applyBorder="1" applyAlignment="1"/>
    <xf numFmtId="0" fontId="3" fillId="4" borderId="5" xfId="0" applyFont="1" applyFill="1" applyBorder="1" applyAlignment="1"/>
    <xf numFmtId="165" fontId="7" fillId="3" borderId="3" xfId="0" applyNumberFormat="1" applyFont="1" applyFill="1" applyBorder="1" applyAlignment="1"/>
    <xf numFmtId="165" fontId="7" fillId="3" borderId="4" xfId="0" applyNumberFormat="1" applyFont="1" applyFill="1" applyBorder="1" applyAlignment="1"/>
    <xf numFmtId="165" fontId="7" fillId="3" borderId="14" xfId="0" applyNumberFormat="1" applyFont="1" applyFill="1" applyBorder="1" applyAlignment="1"/>
    <xf numFmtId="0" fontId="16" fillId="3" borderId="0" xfId="0" applyFont="1" applyFill="1" applyAlignment="1">
      <alignment horizontal="right"/>
    </xf>
    <xf numFmtId="166" fontId="7" fillId="3" borderId="33" xfId="0" applyNumberFormat="1" applyFont="1" applyFill="1" applyBorder="1" applyAlignment="1"/>
    <xf numFmtId="166" fontId="7" fillId="3" borderId="34" xfId="0" applyNumberFormat="1" applyFont="1" applyFill="1" applyBorder="1" applyAlignment="1"/>
    <xf numFmtId="166" fontId="7" fillId="3" borderId="35" xfId="0" applyNumberFormat="1" applyFont="1" applyFill="1" applyBorder="1" applyAlignment="1"/>
    <xf numFmtId="166" fontId="7" fillId="3" borderId="36" xfId="0" applyNumberFormat="1" applyFont="1" applyFill="1" applyBorder="1" applyAlignment="1"/>
    <xf numFmtId="166" fontId="7" fillId="3" borderId="37" xfId="0" applyNumberFormat="1" applyFont="1" applyFill="1" applyBorder="1" applyAlignment="1"/>
    <xf numFmtId="166" fontId="7" fillId="3" borderId="38" xfId="0" applyNumberFormat="1" applyFont="1" applyFill="1" applyBorder="1" applyAlignment="1"/>
    <xf numFmtId="0" fontId="3" fillId="3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/>
    <xf numFmtId="165" fontId="7" fillId="3" borderId="1" xfId="0" applyNumberFormat="1" applyFont="1" applyFill="1" applyBorder="1" applyAlignment="1"/>
    <xf numFmtId="165" fontId="7" fillId="3" borderId="12" xfId="0" applyNumberFormat="1" applyFont="1" applyFill="1" applyBorder="1" applyAlignment="1"/>
    <xf numFmtId="0" fontId="2" fillId="3" borderId="1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4" borderId="3" xfId="0" applyNumberFormat="1" applyFont="1" applyFill="1" applyBorder="1" applyAlignment="1"/>
    <xf numFmtId="164" fontId="2" fillId="4" borderId="4" xfId="0" applyNumberFormat="1" applyFont="1" applyFill="1" applyBorder="1" applyAlignment="1"/>
    <xf numFmtId="164" fontId="2" fillId="4" borderId="5" xfId="0" applyNumberFormat="1" applyFont="1" applyFill="1" applyBorder="1" applyAlignment="1"/>
    <xf numFmtId="0" fontId="0" fillId="3" borderId="15" xfId="0" applyFont="1" applyFill="1" applyBorder="1" applyAlignment="1"/>
    <xf numFmtId="0" fontId="0" fillId="3" borderId="16" xfId="0" applyFont="1" applyFill="1" applyBorder="1" applyAlignment="1"/>
    <xf numFmtId="164" fontId="0" fillId="4" borderId="16" xfId="0" applyNumberFormat="1" applyFont="1" applyFill="1" applyBorder="1" applyAlignment="1"/>
    <xf numFmtId="165" fontId="5" fillId="3" borderId="16" xfId="0" applyNumberFormat="1" applyFont="1" applyFill="1" applyBorder="1" applyAlignment="1"/>
    <xf numFmtId="165" fontId="5" fillId="3" borderId="17" xfId="0" applyNumberFormat="1" applyFont="1" applyFill="1" applyBorder="1" applyAlignment="1"/>
    <xf numFmtId="0" fontId="3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/>
    <xf numFmtId="0" fontId="0" fillId="3" borderId="1" xfId="0" applyFill="1" applyBorder="1" applyAlignment="1">
      <alignment vertical="center"/>
    </xf>
    <xf numFmtId="0" fontId="0" fillId="4" borderId="4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7" fillId="3" borderId="42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3" fillId="3" borderId="0" xfId="0" applyFont="1" applyFill="1" applyAlignment="1"/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2" fontId="7" fillId="3" borderId="4" xfId="0" applyNumberFormat="1" applyFont="1" applyFill="1" applyBorder="1" applyAlignment="1" applyProtection="1">
      <alignment horizontal="right" vertical="center"/>
    </xf>
    <xf numFmtId="0" fontId="7" fillId="3" borderId="4" xfId="0" applyFont="1" applyFill="1" applyBorder="1" applyAlignment="1" applyProtection="1">
      <alignment horizontal="right" vertical="center"/>
    </xf>
    <xf numFmtId="0" fontId="7" fillId="3" borderId="14" xfId="0" applyFont="1" applyFill="1" applyBorder="1" applyAlignment="1" applyProtection="1">
      <alignment horizontal="right" vertical="center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/>
      <protection locked="0"/>
    </xf>
    <xf numFmtId="0" fontId="3" fillId="3" borderId="26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7" fillId="4" borderId="27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vertical="center"/>
      <protection locked="0"/>
    </xf>
    <xf numFmtId="0" fontId="7" fillId="4" borderId="27" xfId="0" applyFont="1" applyFill="1" applyBorder="1" applyAlignment="1" applyProtection="1">
      <alignment vertical="center"/>
      <protection locked="0"/>
    </xf>
    <xf numFmtId="0" fontId="7" fillId="4" borderId="30" xfId="0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</xf>
    <xf numFmtId="2" fontId="4" fillId="3" borderId="4" xfId="0" applyNumberFormat="1" applyFont="1" applyFill="1" applyBorder="1" applyAlignment="1" applyProtection="1">
      <alignment vertical="center"/>
    </xf>
    <xf numFmtId="2" fontId="4" fillId="3" borderId="14" xfId="0" applyNumberFormat="1" applyFont="1" applyFill="1" applyBorder="1" applyAlignment="1" applyProtection="1">
      <alignment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2" fontId="7" fillId="3" borderId="3" xfId="0" applyNumberFormat="1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3" borderId="14" xfId="0" applyFill="1" applyBorder="1" applyAlignment="1" applyProtection="1">
      <alignment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3" borderId="13" xfId="0" applyFont="1" applyFill="1" applyBorder="1" applyAlignment="1" applyProtection="1">
      <protection hidden="1"/>
    </xf>
    <xf numFmtId="0" fontId="5" fillId="3" borderId="4" xfId="0" applyFont="1" applyFill="1" applyBorder="1" applyAlignment="1" applyProtection="1">
      <protection hidden="1"/>
    </xf>
    <xf numFmtId="0" fontId="5" fillId="3" borderId="5" xfId="0" applyFont="1" applyFill="1" applyBorder="1" applyAlignment="1" applyProtection="1"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1" fontId="7" fillId="3" borderId="1" xfId="0" applyNumberFormat="1" applyFont="1" applyFill="1" applyBorder="1" applyAlignment="1" applyProtection="1">
      <protection hidden="1"/>
    </xf>
    <xf numFmtId="1" fontId="7" fillId="0" borderId="12" xfId="0" applyNumberFormat="1" applyFont="1" applyBorder="1" applyAlignment="1" applyProtection="1">
      <protection hidden="1"/>
    </xf>
    <xf numFmtId="0" fontId="18" fillId="3" borderId="13" xfId="0" applyFont="1" applyFill="1" applyBorder="1" applyAlignment="1" applyProtection="1">
      <alignment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0" fontId="18" fillId="3" borderId="5" xfId="0" applyFont="1" applyFill="1" applyBorder="1" applyAlignment="1" applyProtection="1">
      <alignment vertical="center"/>
      <protection hidden="1"/>
    </xf>
    <xf numFmtId="0" fontId="19" fillId="3" borderId="3" xfId="0" applyFont="1" applyFill="1" applyBorder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2" fontId="4" fillId="3" borderId="44" xfId="0" applyNumberFormat="1" applyFont="1" applyFill="1" applyBorder="1" applyAlignment="1" applyProtection="1">
      <alignment vertical="center"/>
    </xf>
    <xf numFmtId="2" fontId="4" fillId="3" borderId="45" xfId="0" applyNumberFormat="1" applyFont="1" applyFill="1" applyBorder="1" applyAlignment="1" applyProtection="1">
      <alignment vertical="center"/>
    </xf>
    <xf numFmtId="2" fontId="4" fillId="3" borderId="46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/>
    </xf>
    <xf numFmtId="2" fontId="7" fillId="3" borderId="40" xfId="0" applyNumberFormat="1" applyFont="1" applyFill="1" applyBorder="1" applyAlignment="1" applyProtection="1"/>
    <xf numFmtId="0" fontId="0" fillId="3" borderId="31" xfId="0" applyFill="1" applyBorder="1" applyAlignment="1" applyProtection="1"/>
    <xf numFmtId="0" fontId="0" fillId="3" borderId="41" xfId="0" applyFill="1" applyBorder="1" applyAlignment="1" applyProtection="1"/>
    <xf numFmtId="0" fontId="7" fillId="3" borderId="19" xfId="0" applyFont="1" applyFill="1" applyBorder="1" applyAlignment="1" applyProtection="1">
      <alignment horizontal="center" vertical="center"/>
      <protection hidden="1"/>
    </xf>
    <xf numFmtId="0" fontId="7" fillId="3" borderId="20" xfId="0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3" borderId="24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18" fillId="3" borderId="11" xfId="0" applyFont="1" applyFill="1" applyBorder="1" applyAlignment="1" applyProtection="1">
      <alignment horizontal="left" vertical="center" wrapText="1"/>
      <protection hidden="1"/>
    </xf>
    <xf numFmtId="0" fontId="18" fillId="3" borderId="1" xfId="0" applyFont="1" applyFill="1" applyBorder="1" applyAlignment="1" applyProtection="1">
      <alignment horizontal="left" vertical="center" wrapText="1"/>
      <protection hidden="1"/>
    </xf>
    <xf numFmtId="2" fontId="18" fillId="3" borderId="3" xfId="0" applyNumberFormat="1" applyFont="1" applyFill="1" applyBorder="1" applyAlignment="1" applyProtection="1">
      <alignment horizontal="center" vertical="center"/>
      <protection hidden="1"/>
    </xf>
    <xf numFmtId="2" fontId="18" fillId="3" borderId="4" xfId="0" applyNumberFormat="1" applyFont="1" applyFill="1" applyBorder="1" applyAlignment="1" applyProtection="1">
      <alignment horizontal="center" vertical="center"/>
      <protection hidden="1"/>
    </xf>
    <xf numFmtId="2" fontId="18" fillId="3" borderId="5" xfId="0" applyNumberFormat="1" applyFont="1" applyFill="1" applyBorder="1" applyAlignment="1" applyProtection="1">
      <alignment horizontal="center" vertical="center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8" fillId="3" borderId="26" xfId="0" applyFont="1" applyFill="1" applyBorder="1" applyAlignment="1" applyProtection="1">
      <alignment vertical="center"/>
      <protection hidden="1"/>
    </xf>
    <xf numFmtId="0" fontId="18" fillId="3" borderId="27" xfId="0" applyFont="1" applyFill="1" applyBorder="1" applyAlignment="1" applyProtection="1">
      <alignment vertical="center"/>
      <protection hidden="1"/>
    </xf>
    <xf numFmtId="0" fontId="18" fillId="3" borderId="28" xfId="0" applyFont="1" applyFill="1" applyBorder="1" applyAlignment="1" applyProtection="1">
      <alignment vertical="center"/>
      <protection hidden="1"/>
    </xf>
    <xf numFmtId="2" fontId="18" fillId="3" borderId="29" xfId="0" applyNumberFormat="1" applyFont="1" applyFill="1" applyBorder="1" applyAlignment="1" applyProtection="1">
      <alignment horizontal="center"/>
      <protection hidden="1"/>
    </xf>
    <xf numFmtId="2" fontId="18" fillId="3" borderId="27" xfId="0" applyNumberFormat="1" applyFont="1" applyFill="1" applyBorder="1" applyAlignment="1" applyProtection="1">
      <alignment horizontal="center"/>
      <protection hidden="1"/>
    </xf>
    <xf numFmtId="2" fontId="18" fillId="3" borderId="28" xfId="0" applyNumberFormat="1" applyFont="1" applyFill="1" applyBorder="1" applyAlignment="1" applyProtection="1">
      <alignment horizontal="center"/>
      <protection hidden="1"/>
    </xf>
    <xf numFmtId="164" fontId="7" fillId="3" borderId="16" xfId="0" applyNumberFormat="1" applyFont="1" applyFill="1" applyBorder="1" applyAlignment="1" applyProtection="1">
      <protection hidden="1"/>
    </xf>
    <xf numFmtId="0" fontId="0" fillId="0" borderId="16" xfId="0" applyBorder="1" applyAlignment="1" applyProtection="1">
      <protection hidden="1"/>
    </xf>
    <xf numFmtId="1" fontId="7" fillId="3" borderId="16" xfId="0" applyNumberFormat="1" applyFont="1" applyFill="1" applyBorder="1" applyAlignment="1" applyProtection="1">
      <protection hidden="1"/>
    </xf>
    <xf numFmtId="1" fontId="7" fillId="0" borderId="17" xfId="0" applyNumberFormat="1" applyFont="1" applyBorder="1" applyAlignment="1" applyProtection="1">
      <protection hidden="1"/>
    </xf>
    <xf numFmtId="0" fontId="7" fillId="3" borderId="0" xfId="0" applyFont="1" applyFill="1" applyAlignment="1" applyProtection="1">
      <alignment horizontal="center" wrapText="1"/>
      <protection hidden="1"/>
    </xf>
    <xf numFmtId="0" fontId="7" fillId="3" borderId="43" xfId="0" applyFont="1" applyFill="1" applyBorder="1" applyAlignment="1" applyProtection="1">
      <alignment horizontal="center" wrapText="1"/>
      <protection hidden="1"/>
    </xf>
    <xf numFmtId="164" fontId="7" fillId="3" borderId="47" xfId="0" applyNumberFormat="1" applyFont="1" applyFill="1" applyBorder="1" applyAlignment="1" applyProtection="1">
      <alignment horizontal="right" vertical="center"/>
      <protection hidden="1"/>
    </xf>
    <xf numFmtId="0" fontId="0" fillId="0" borderId="48" xfId="0" applyBorder="1" applyAlignment="1" applyProtection="1">
      <alignment horizontal="right" vertical="center"/>
      <protection hidden="1"/>
    </xf>
    <xf numFmtId="1" fontId="7" fillId="3" borderId="48" xfId="0" applyNumberFormat="1" applyFont="1" applyFill="1" applyBorder="1" applyAlignment="1" applyProtection="1">
      <alignment horizontal="right" vertical="center"/>
      <protection hidden="1"/>
    </xf>
    <xf numFmtId="1" fontId="0" fillId="0" borderId="49" xfId="0" applyNumberFormat="1" applyBorder="1" applyAlignment="1" applyProtection="1">
      <alignment horizontal="right" vertical="center"/>
      <protection hidden="1"/>
    </xf>
    <xf numFmtId="0" fontId="18" fillId="3" borderId="13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left" vertical="center" wrapText="1"/>
      <protection hidden="1"/>
    </xf>
    <xf numFmtId="0" fontId="5" fillId="3" borderId="5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3175</xdr:colOff>
      <xdr:row>1</xdr:row>
      <xdr:rowOff>774700</xdr:rowOff>
    </xdr:to>
    <xdr:pic>
      <xdr:nvPicPr>
        <xdr:cNvPr id="4" name="Изображение 3" descr="/Users/twmrsmrsm/Library/Group Containers/UBF8T346G9.Office/msoclip1/01/clip_image00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0"/>
          <a:ext cx="1701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8</xdr:col>
      <xdr:colOff>215900</xdr:colOff>
      <xdr:row>1</xdr:row>
      <xdr:rowOff>762000</xdr:rowOff>
    </xdr:to>
    <xdr:pic>
      <xdr:nvPicPr>
        <xdr:cNvPr id="3" name="Изображение 2" descr="/Users/twmrsmrsm/Library/Group Containers/UBF8T346G9.Office/msoclip1/01/clip_image00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0"/>
          <a:ext cx="17018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76200</xdr:rowOff>
    </xdr:from>
    <xdr:to>
      <xdr:col>9</xdr:col>
      <xdr:colOff>3175</xdr:colOff>
      <xdr:row>1</xdr:row>
      <xdr:rowOff>850900</xdr:rowOff>
    </xdr:to>
    <xdr:pic>
      <xdr:nvPicPr>
        <xdr:cNvPr id="2" name="Изображение 2" descr="/Users/twmrsmrsm/Library/Group Containers/UBF8T346G9.Office/msoclip1/01/clip_image00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76200"/>
          <a:ext cx="1470025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workbookViewId="0">
      <selection activeCell="A25" sqref="A25:F25"/>
    </sheetView>
  </sheetViews>
  <sheetFormatPr defaultColWidth="8.88671875" defaultRowHeight="14.4" x14ac:dyDescent="0.3"/>
  <sheetData>
    <row r="1" spans="1:15" ht="14.2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80.099999999999994" customHeight="1" thickBot="1" x14ac:dyDescent="0.4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" thickBot="1" x14ac:dyDescent="0.3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6.9" customHeight="1" x14ac:dyDescent="0.3">
      <c r="A4" s="30"/>
      <c r="B4" s="30"/>
      <c r="C4" s="3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6.9" customHeight="1" x14ac:dyDescent="0.3">
      <c r="A5" s="30"/>
      <c r="B5" s="30"/>
      <c r="C5" s="3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6.9" customHeight="1" x14ac:dyDescent="0.3">
      <c r="A6" s="30"/>
      <c r="B6" s="30"/>
      <c r="C6" s="3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.9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6.9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6.9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6.9" customHeight="1" x14ac:dyDescent="0.3">
      <c r="A10" s="65" t="s">
        <v>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26.1" customHeight="1" thickBot="1" x14ac:dyDescent="0.3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30.9" customHeight="1" thickBot="1" x14ac:dyDescent="0.35">
      <c r="A12" s="13"/>
      <c r="B12" s="13"/>
      <c r="C12" s="13"/>
      <c r="D12" s="13"/>
      <c r="E12" s="68"/>
      <c r="F12" s="69"/>
      <c r="G12" s="69"/>
      <c r="H12" s="69"/>
      <c r="I12" s="69"/>
      <c r="J12" s="69"/>
      <c r="K12" s="70"/>
      <c r="L12" s="13"/>
      <c r="M12" s="13"/>
      <c r="N12" s="13"/>
      <c r="O12" s="13"/>
    </row>
    <row r="13" spans="1:15" ht="14.1" customHeight="1" x14ac:dyDescent="0.3">
      <c r="A13" s="13"/>
      <c r="B13" s="13"/>
      <c r="C13" s="13"/>
      <c r="D13" s="13"/>
      <c r="E13" s="13"/>
      <c r="F13" s="71" t="s">
        <v>3</v>
      </c>
      <c r="G13" s="71"/>
      <c r="H13" s="71"/>
      <c r="I13" s="71"/>
      <c r="J13" s="71"/>
      <c r="K13" s="13"/>
      <c r="L13" s="13"/>
      <c r="M13" s="13"/>
      <c r="N13" s="13"/>
      <c r="O13" s="13"/>
    </row>
    <row r="14" spans="1:15" ht="3.9" customHeigh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ht="3.9" customHeigh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14"/>
      <c r="M15" s="14"/>
      <c r="N15" s="14"/>
      <c r="O15" s="14"/>
    </row>
    <row r="16" spans="1:15" ht="3.9" customHeigh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5" customHeight="1" thickBot="1" x14ac:dyDescent="0.35">
      <c r="A17" s="67" t="s">
        <v>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1:15" ht="15" thickTop="1" x14ac:dyDescent="0.3">
      <c r="A18" s="78" t="s">
        <v>5</v>
      </c>
      <c r="B18" s="56"/>
      <c r="C18" s="56"/>
      <c r="D18" s="56"/>
      <c r="E18" s="56"/>
      <c r="F18" s="56"/>
      <c r="G18" s="56" t="s">
        <v>6</v>
      </c>
      <c r="H18" s="56"/>
      <c r="I18" s="56"/>
      <c r="J18" s="56"/>
      <c r="K18" s="56" t="s">
        <v>7</v>
      </c>
      <c r="L18" s="56"/>
      <c r="M18" s="56"/>
      <c r="N18" s="56"/>
      <c r="O18" s="57"/>
    </row>
    <row r="19" spans="1:15" x14ac:dyDescent="0.3">
      <c r="A19" s="79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</row>
    <row r="20" spans="1:15" ht="30.9" customHeight="1" x14ac:dyDescent="0.3">
      <c r="A20" s="60" t="s">
        <v>8</v>
      </c>
      <c r="B20" s="61"/>
      <c r="C20" s="61"/>
      <c r="D20" s="61"/>
      <c r="E20" s="61"/>
      <c r="F20" s="62"/>
      <c r="G20" s="42">
        <f>SUM(G21,G22,G23,G24,G25,G26)</f>
        <v>0.78999999999999992</v>
      </c>
      <c r="H20" s="42"/>
      <c r="I20" s="42"/>
      <c r="J20" s="42"/>
      <c r="K20" s="43">
        <f>SUM(K21,K22,K23)</f>
        <v>22500</v>
      </c>
      <c r="L20" s="43"/>
      <c r="M20" s="43"/>
      <c r="N20" s="43"/>
      <c r="O20" s="44"/>
    </row>
    <row r="21" spans="1:15" ht="30.9" customHeight="1" x14ac:dyDescent="0.35">
      <c r="A21" s="39" t="s">
        <v>9</v>
      </c>
      <c r="B21" s="37"/>
      <c r="C21" s="37"/>
      <c r="D21" s="37"/>
      <c r="E21" s="37"/>
      <c r="F21" s="37"/>
      <c r="G21" s="36">
        <v>0.1</v>
      </c>
      <c r="H21" s="36"/>
      <c r="I21" s="36"/>
      <c r="J21" s="36"/>
      <c r="K21" s="37">
        <f>K30*G21</f>
        <v>7500</v>
      </c>
      <c r="L21" s="37"/>
      <c r="M21" s="37"/>
      <c r="N21" s="37"/>
      <c r="O21" s="38"/>
    </row>
    <row r="22" spans="1:15" ht="30.9" customHeight="1" x14ac:dyDescent="0.35">
      <c r="A22" s="39" t="s">
        <v>10</v>
      </c>
      <c r="B22" s="37"/>
      <c r="C22" s="37"/>
      <c r="D22" s="37"/>
      <c r="E22" s="37"/>
      <c r="F22" s="37"/>
      <c r="G22" s="36">
        <v>0.15</v>
      </c>
      <c r="H22" s="36"/>
      <c r="I22" s="36"/>
      <c r="J22" s="36"/>
      <c r="K22" s="37">
        <f>G22*K30</f>
        <v>11250</v>
      </c>
      <c r="L22" s="37"/>
      <c r="M22" s="37"/>
      <c r="N22" s="37"/>
      <c r="O22" s="38"/>
    </row>
    <row r="23" spans="1:15" ht="30.9" customHeight="1" x14ac:dyDescent="0.35">
      <c r="A23" s="39" t="s">
        <v>11</v>
      </c>
      <c r="B23" s="37"/>
      <c r="C23" s="37"/>
      <c r="D23" s="37"/>
      <c r="E23" s="37"/>
      <c r="F23" s="37"/>
      <c r="G23" s="36">
        <v>0.05</v>
      </c>
      <c r="H23" s="36"/>
      <c r="I23" s="36"/>
      <c r="J23" s="36"/>
      <c r="K23" s="37">
        <f>K30*G23</f>
        <v>3750</v>
      </c>
      <c r="L23" s="37"/>
      <c r="M23" s="37"/>
      <c r="N23" s="37"/>
      <c r="O23" s="38"/>
    </row>
    <row r="24" spans="1:15" ht="30.9" customHeight="1" x14ac:dyDescent="0.35">
      <c r="A24" s="39" t="s">
        <v>12</v>
      </c>
      <c r="B24" s="37"/>
      <c r="C24" s="37"/>
      <c r="D24" s="37"/>
      <c r="E24" s="37"/>
      <c r="F24" s="37"/>
      <c r="G24" s="36">
        <v>0.3</v>
      </c>
      <c r="H24" s="36"/>
      <c r="I24" s="36"/>
      <c r="J24" s="36"/>
      <c r="K24" s="37">
        <f>K30*G24</f>
        <v>22500</v>
      </c>
      <c r="L24" s="37"/>
      <c r="M24" s="37"/>
      <c r="N24" s="37"/>
      <c r="O24" s="38"/>
    </row>
    <row r="25" spans="1:15" ht="39" customHeight="1" x14ac:dyDescent="0.35">
      <c r="A25" s="34" t="s">
        <v>13</v>
      </c>
      <c r="B25" s="35"/>
      <c r="C25" s="35"/>
      <c r="D25" s="35"/>
      <c r="E25" s="35"/>
      <c r="F25" s="35"/>
      <c r="G25" s="36">
        <v>0.09</v>
      </c>
      <c r="H25" s="36"/>
      <c r="I25" s="36"/>
      <c r="J25" s="36"/>
      <c r="K25" s="37">
        <f>G25*K30</f>
        <v>6750</v>
      </c>
      <c r="L25" s="37"/>
      <c r="M25" s="37"/>
      <c r="N25" s="37"/>
      <c r="O25" s="38"/>
    </row>
    <row r="26" spans="1:15" ht="30.9" customHeight="1" x14ac:dyDescent="0.35">
      <c r="A26" s="72" t="s">
        <v>14</v>
      </c>
      <c r="B26" s="73"/>
      <c r="C26" s="73"/>
      <c r="D26" s="73"/>
      <c r="E26" s="73"/>
      <c r="F26" s="74"/>
      <c r="G26" s="75">
        <v>0.1</v>
      </c>
      <c r="H26" s="76"/>
      <c r="I26" s="76"/>
      <c r="J26" s="77"/>
      <c r="K26" s="37">
        <f>G26*K30</f>
        <v>7500</v>
      </c>
      <c r="L26" s="37"/>
      <c r="M26" s="37"/>
      <c r="N26" s="37"/>
      <c r="O26" s="38"/>
    </row>
    <row r="27" spans="1:15" ht="30.9" customHeight="1" x14ac:dyDescent="0.3">
      <c r="A27" s="40" t="s">
        <v>15</v>
      </c>
      <c r="B27" s="41"/>
      <c r="C27" s="41"/>
      <c r="D27" s="41"/>
      <c r="E27" s="41"/>
      <c r="F27" s="41"/>
      <c r="G27" s="42">
        <v>0.06</v>
      </c>
      <c r="H27" s="42"/>
      <c r="I27" s="42"/>
      <c r="J27" s="42"/>
      <c r="K27" s="43">
        <f>K30*G27</f>
        <v>4500</v>
      </c>
      <c r="L27" s="43"/>
      <c r="M27" s="43"/>
      <c r="N27" s="43"/>
      <c r="O27" s="44"/>
    </row>
    <row r="28" spans="1:15" ht="30.9" customHeight="1" thickBot="1" x14ac:dyDescent="0.35">
      <c r="A28" s="51" t="s">
        <v>16</v>
      </c>
      <c r="B28" s="52"/>
      <c r="C28" s="52"/>
      <c r="D28" s="52"/>
      <c r="E28" s="52"/>
      <c r="F28" s="52"/>
      <c r="G28" s="53">
        <v>0.15</v>
      </c>
      <c r="H28" s="53"/>
      <c r="I28" s="53"/>
      <c r="J28" s="53"/>
      <c r="K28" s="54">
        <f>K30*G28</f>
        <v>11250</v>
      </c>
      <c r="L28" s="54"/>
      <c r="M28" s="54"/>
      <c r="N28" s="54"/>
      <c r="O28" s="55"/>
    </row>
    <row r="29" spans="1:15" ht="19.2" thickTop="1" thickBot="1" x14ac:dyDescent="0.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18" customHeight="1" x14ac:dyDescent="0.3">
      <c r="A30" s="66" t="s">
        <v>17</v>
      </c>
      <c r="B30" s="66"/>
      <c r="C30" s="66"/>
      <c r="D30" s="66"/>
      <c r="E30" s="66"/>
      <c r="F30" s="66"/>
      <c r="G30" s="66"/>
      <c r="H30" s="66"/>
      <c r="I30" s="66"/>
      <c r="J30" s="66"/>
      <c r="K30" s="45">
        <f>'РЭ.037 Расчет стоимости сертиф.'!K29</f>
        <v>75000</v>
      </c>
      <c r="L30" s="46"/>
      <c r="M30" s="46"/>
      <c r="N30" s="46"/>
      <c r="O30" s="47"/>
    </row>
    <row r="31" spans="1:15" ht="18" customHeight="1" thickBot="1" x14ac:dyDescent="0.3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48"/>
      <c r="L31" s="49"/>
      <c r="M31" s="49"/>
      <c r="N31" s="49"/>
      <c r="O31" s="50"/>
    </row>
    <row r="32" spans="1:15" ht="18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8" ht="18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8" ht="18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8" ht="18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 ht="18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 ht="18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 ht="18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3"/>
      <c r="Q38" s="3"/>
      <c r="R38" s="3"/>
    </row>
    <row r="39" spans="1:18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1" customHeight="1" x14ac:dyDescent="0.35">
      <c r="B40" s="3"/>
      <c r="C40" s="4"/>
      <c r="D40" s="4"/>
      <c r="E40" s="4"/>
      <c r="F40" s="4"/>
      <c r="G40" s="4"/>
      <c r="H40" s="10"/>
      <c r="I40" s="10"/>
      <c r="J40" s="10"/>
      <c r="K40" s="10"/>
      <c r="L40" s="10"/>
      <c r="M40" s="1"/>
      <c r="N40" s="1"/>
      <c r="O40" s="1"/>
      <c r="P40" s="3"/>
      <c r="Q40" s="3"/>
      <c r="R40" s="3"/>
    </row>
    <row r="41" spans="1:18" ht="18" x14ac:dyDescent="0.35">
      <c r="B41" s="3"/>
      <c r="C41" s="4"/>
      <c r="D41" s="4"/>
      <c r="E41" s="4"/>
      <c r="F41" s="4"/>
      <c r="G41" s="4"/>
      <c r="H41" s="10"/>
      <c r="I41" s="10"/>
      <c r="J41" s="10"/>
      <c r="K41" s="10"/>
      <c r="L41" s="10"/>
      <c r="M41" s="1"/>
      <c r="N41" s="1"/>
      <c r="O41" s="1"/>
      <c r="P41" s="3"/>
      <c r="Q41" s="3"/>
      <c r="R41" s="3"/>
    </row>
    <row r="42" spans="1:18" x14ac:dyDescent="0.3">
      <c r="B42" s="3"/>
      <c r="C42" s="5"/>
      <c r="D42" s="5"/>
      <c r="E42" s="5"/>
      <c r="F42" s="5"/>
      <c r="G42" s="5"/>
      <c r="H42" s="3"/>
      <c r="I42" s="5"/>
      <c r="J42" s="5"/>
      <c r="K42" s="5"/>
      <c r="L42" s="3"/>
      <c r="M42" s="6"/>
      <c r="N42" s="6"/>
      <c r="O42" s="6"/>
      <c r="P42" s="3"/>
      <c r="Q42" s="3"/>
      <c r="R42" s="3"/>
    </row>
    <row r="43" spans="1:18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3">
      <c r="B46" s="3"/>
      <c r="C46" s="3"/>
      <c r="D46" s="3"/>
      <c r="E46" s="3"/>
      <c r="F46" s="3"/>
      <c r="G46" s="31"/>
      <c r="H46" s="31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</sheetData>
  <sheetProtection formatCells="0" formatColumns="0" formatRows="0" insertColumns="0" insertRows="0" insertHyperlinks="0" deleteColumns="0" deleteRows="0"/>
  <mergeCells count="38">
    <mergeCell ref="A2:O2"/>
    <mergeCell ref="A3:O3"/>
    <mergeCell ref="A10:O11"/>
    <mergeCell ref="A30:J31"/>
    <mergeCell ref="A17:O17"/>
    <mergeCell ref="E12:K12"/>
    <mergeCell ref="F13:J13"/>
    <mergeCell ref="A24:F24"/>
    <mergeCell ref="G24:J24"/>
    <mergeCell ref="K24:O24"/>
    <mergeCell ref="A26:F26"/>
    <mergeCell ref="G26:J26"/>
    <mergeCell ref="K26:O26"/>
    <mergeCell ref="K21:O21"/>
    <mergeCell ref="A18:F19"/>
    <mergeCell ref="G18:J19"/>
    <mergeCell ref="K18:O19"/>
    <mergeCell ref="K20:O20"/>
    <mergeCell ref="A21:F21"/>
    <mergeCell ref="A22:F22"/>
    <mergeCell ref="A20:F20"/>
    <mergeCell ref="G20:J20"/>
    <mergeCell ref="G21:J21"/>
    <mergeCell ref="A27:F27"/>
    <mergeCell ref="G27:J27"/>
    <mergeCell ref="K27:O27"/>
    <mergeCell ref="K30:O31"/>
    <mergeCell ref="A28:F28"/>
    <mergeCell ref="G28:J28"/>
    <mergeCell ref="K28:O28"/>
    <mergeCell ref="A25:F25"/>
    <mergeCell ref="G25:J25"/>
    <mergeCell ref="K25:O25"/>
    <mergeCell ref="A23:F23"/>
    <mergeCell ref="G22:J22"/>
    <mergeCell ref="G23:J23"/>
    <mergeCell ref="K22:O22"/>
    <mergeCell ref="K23:O23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workbookViewId="0">
      <selection activeCell="N7" sqref="N7"/>
    </sheetView>
  </sheetViews>
  <sheetFormatPr defaultColWidth="8.88671875" defaultRowHeight="14.4" x14ac:dyDescent="0.3"/>
  <cols>
    <col min="7" max="7" width="17.44140625" customWidth="1"/>
    <col min="8" max="8" width="5.44140625" customWidth="1"/>
  </cols>
  <sheetData>
    <row r="1" spans="1:15" ht="15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81" customHeight="1" thickBot="1" x14ac:dyDescent="0.4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" customHeight="1" thickBot="1" x14ac:dyDescent="0.35">
      <c r="A3" s="64" t="s">
        <v>75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customHeight="1" x14ac:dyDescent="0.3">
      <c r="A4" s="30"/>
      <c r="B4" s="30"/>
      <c r="C4" s="3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" customHeight="1" x14ac:dyDescent="0.3">
      <c r="A5" s="65" t="s">
        <v>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5" customHeight="1" thickBo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30.9" customHeight="1" thickBot="1" x14ac:dyDescent="0.35">
      <c r="A7" s="13"/>
      <c r="B7" s="13"/>
      <c r="C7" s="13"/>
      <c r="D7" s="13"/>
      <c r="E7" s="80">
        <f>'РЭ.036 Расчет стоимости проекта'!E12</f>
        <v>0</v>
      </c>
      <c r="F7" s="81"/>
      <c r="G7" s="81"/>
      <c r="H7" s="81"/>
      <c r="I7" s="81"/>
      <c r="J7" s="81"/>
      <c r="K7" s="82"/>
      <c r="L7" s="13"/>
      <c r="M7" s="13"/>
      <c r="N7" s="13"/>
      <c r="O7" s="13"/>
    </row>
    <row r="8" spans="1:15" x14ac:dyDescent="0.3">
      <c r="A8" s="13"/>
      <c r="B8" s="13"/>
      <c r="C8" s="13"/>
      <c r="D8" s="13"/>
      <c r="E8" s="13"/>
      <c r="F8" s="83" t="s">
        <v>3</v>
      </c>
      <c r="G8" s="83"/>
      <c r="H8" s="83"/>
      <c r="I8" s="83"/>
      <c r="J8" s="83"/>
      <c r="K8" s="13"/>
      <c r="L8" s="13"/>
      <c r="M8" s="13"/>
      <c r="N8" s="13"/>
      <c r="O8" s="13"/>
    </row>
    <row r="9" spans="1:15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3.9" customHeigh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3.9" customHeigh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3.9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8.899999999999999" customHeight="1" thickBot="1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21" customHeight="1" thickBot="1" x14ac:dyDescent="0.4">
      <c r="A14" s="90" t="s">
        <v>74</v>
      </c>
      <c r="B14" s="90"/>
      <c r="C14" s="90"/>
      <c r="D14" s="90"/>
      <c r="E14" s="90"/>
      <c r="F14" s="90"/>
      <c r="G14" s="18">
        <v>30000</v>
      </c>
      <c r="H14" s="17" t="s">
        <v>19</v>
      </c>
      <c r="I14" s="13"/>
      <c r="J14" s="13"/>
      <c r="K14" s="13"/>
      <c r="L14" s="13"/>
      <c r="M14" s="13"/>
      <c r="N14" s="13"/>
      <c r="O14" s="13"/>
    </row>
    <row r="15" spans="1:15" ht="21" customHeight="1" thickBot="1" x14ac:dyDescent="0.35">
      <c r="A15" s="13"/>
      <c r="B15" s="13"/>
      <c r="C15" s="13"/>
      <c r="D15" s="13"/>
      <c r="E15" s="13"/>
      <c r="F15" s="13"/>
      <c r="G15" s="13"/>
      <c r="H15" s="16"/>
      <c r="I15" s="13"/>
      <c r="J15" s="13"/>
      <c r="K15" s="13"/>
      <c r="L15" s="13"/>
      <c r="M15" s="13"/>
      <c r="N15" s="13"/>
      <c r="O15" s="13"/>
    </row>
    <row r="16" spans="1:15" ht="21" customHeight="1" thickBot="1" x14ac:dyDescent="0.4">
      <c r="A16" s="90" t="s">
        <v>20</v>
      </c>
      <c r="B16" s="90"/>
      <c r="C16" s="90"/>
      <c r="D16" s="90"/>
      <c r="E16" s="90"/>
      <c r="F16" s="90"/>
      <c r="G16" s="19">
        <f>'РЭ.094 Расчет продолж. СМК ПМИ'!G15</f>
        <v>0</v>
      </c>
      <c r="H16" s="17" t="s">
        <v>21</v>
      </c>
      <c r="I16" s="13"/>
      <c r="J16" s="13"/>
      <c r="K16" s="13"/>
      <c r="L16" s="13"/>
      <c r="M16" s="13"/>
      <c r="N16" s="13"/>
      <c r="O16" s="13"/>
    </row>
    <row r="17" spans="1:15" ht="21" customHeight="1" thickBot="1" x14ac:dyDescent="0.35">
      <c r="A17" s="30"/>
      <c r="B17" s="30"/>
      <c r="C17" s="30"/>
      <c r="D17" s="30"/>
      <c r="E17" s="30"/>
      <c r="F17" s="30"/>
      <c r="G17" s="13"/>
      <c r="H17" s="16"/>
      <c r="I17" s="13"/>
      <c r="J17" s="13"/>
      <c r="K17" s="13"/>
      <c r="L17" s="13"/>
      <c r="M17" s="13"/>
      <c r="N17" s="13"/>
      <c r="O17" s="13"/>
    </row>
    <row r="18" spans="1:15" ht="21" customHeight="1" thickBot="1" x14ac:dyDescent="0.4">
      <c r="A18" s="90" t="s">
        <v>22</v>
      </c>
      <c r="B18" s="90"/>
      <c r="C18" s="90"/>
      <c r="D18" s="90"/>
      <c r="E18" s="90"/>
      <c r="F18" s="90"/>
      <c r="G18" s="20">
        <f>'РЭ.094 Расчет продолж. СМК ПМИ'!K66</f>
        <v>1.5</v>
      </c>
      <c r="H18" s="17" t="s">
        <v>23</v>
      </c>
      <c r="I18" s="13"/>
      <c r="J18" s="13"/>
      <c r="K18" s="13"/>
      <c r="L18" s="13"/>
      <c r="M18" s="13"/>
      <c r="N18" s="13"/>
      <c r="O18" s="13"/>
    </row>
    <row r="19" spans="1:15" ht="15" thickBo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thickTop="1" x14ac:dyDescent="0.3">
      <c r="A20" s="84" t="s">
        <v>24</v>
      </c>
      <c r="B20" s="85"/>
      <c r="C20" s="85"/>
      <c r="D20" s="85"/>
      <c r="E20" s="85"/>
      <c r="F20" s="85"/>
      <c r="G20" s="85" t="s">
        <v>25</v>
      </c>
      <c r="H20" s="85"/>
      <c r="I20" s="85"/>
      <c r="J20" s="85"/>
      <c r="K20" s="85" t="s">
        <v>26</v>
      </c>
      <c r="L20" s="85"/>
      <c r="M20" s="85"/>
      <c r="N20" s="85"/>
      <c r="O20" s="88"/>
    </row>
    <row r="21" spans="1:15" x14ac:dyDescent="0.3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9"/>
    </row>
    <row r="22" spans="1:15" ht="18" x14ac:dyDescent="0.35">
      <c r="A22" s="126" t="s">
        <v>27</v>
      </c>
      <c r="B22" s="127"/>
      <c r="C22" s="127"/>
      <c r="D22" s="127"/>
      <c r="E22" s="127"/>
      <c r="F22" s="129"/>
      <c r="G22" s="128">
        <f>G18*0.25</f>
        <v>0.375</v>
      </c>
      <c r="H22" s="128"/>
      <c r="I22" s="128"/>
      <c r="J22" s="128"/>
      <c r="K22" s="113">
        <f>G22*G14</f>
        <v>11250</v>
      </c>
      <c r="L22" s="113"/>
      <c r="M22" s="113"/>
      <c r="N22" s="113"/>
      <c r="O22" s="114"/>
    </row>
    <row r="23" spans="1:15" ht="18" x14ac:dyDescent="0.35">
      <c r="A23" s="126" t="s">
        <v>28</v>
      </c>
      <c r="B23" s="127"/>
      <c r="C23" s="127"/>
      <c r="D23" s="127"/>
      <c r="E23" s="127"/>
      <c r="F23" s="127"/>
      <c r="G23" s="128">
        <f>G18*0.75</f>
        <v>1.125</v>
      </c>
      <c r="H23" s="128"/>
      <c r="I23" s="128"/>
      <c r="J23" s="128"/>
      <c r="K23" s="113">
        <f>G14*G23</f>
        <v>33750</v>
      </c>
      <c r="L23" s="113"/>
      <c r="M23" s="113"/>
      <c r="N23" s="113"/>
      <c r="O23" s="114"/>
    </row>
    <row r="24" spans="1:15" ht="18" x14ac:dyDescent="0.35">
      <c r="A24" s="115" t="s">
        <v>29</v>
      </c>
      <c r="B24" s="116"/>
      <c r="C24" s="116"/>
      <c r="D24" s="116"/>
      <c r="E24" s="116"/>
      <c r="F24" s="117"/>
      <c r="G24" s="118">
        <f>G23+G22</f>
        <v>1.5</v>
      </c>
      <c r="H24" s="119"/>
      <c r="I24" s="119"/>
      <c r="J24" s="120"/>
      <c r="K24" s="91">
        <f>K23+K22</f>
        <v>45000</v>
      </c>
      <c r="L24" s="92"/>
      <c r="M24" s="92"/>
      <c r="N24" s="92"/>
      <c r="O24" s="93"/>
    </row>
    <row r="25" spans="1:15" ht="18" x14ac:dyDescent="0.35">
      <c r="A25" s="110" t="s">
        <v>30</v>
      </c>
      <c r="B25" s="111"/>
      <c r="C25" s="111"/>
      <c r="D25" s="111"/>
      <c r="E25" s="111"/>
      <c r="F25" s="111"/>
      <c r="G25" s="112">
        <f>G18*1/3</f>
        <v>0.5</v>
      </c>
      <c r="H25" s="112"/>
      <c r="I25" s="112"/>
      <c r="J25" s="112"/>
      <c r="K25" s="113">
        <f>G25*G14</f>
        <v>15000</v>
      </c>
      <c r="L25" s="113"/>
      <c r="M25" s="113"/>
      <c r="N25" s="113"/>
      <c r="O25" s="114"/>
    </row>
    <row r="26" spans="1:15" ht="18" x14ac:dyDescent="0.35">
      <c r="A26" s="94" t="s">
        <v>31</v>
      </c>
      <c r="B26" s="95"/>
      <c r="C26" s="95"/>
      <c r="D26" s="95"/>
      <c r="E26" s="95"/>
      <c r="F26" s="96"/>
      <c r="G26" s="97">
        <f>G25</f>
        <v>0.5</v>
      </c>
      <c r="H26" s="98"/>
      <c r="I26" s="98"/>
      <c r="J26" s="99"/>
      <c r="K26" s="100">
        <f>G26*G14</f>
        <v>15000</v>
      </c>
      <c r="L26" s="101"/>
      <c r="M26" s="101"/>
      <c r="N26" s="101"/>
      <c r="O26" s="102"/>
    </row>
    <row r="27" spans="1:15" ht="18.600000000000001" thickBot="1" x14ac:dyDescent="0.4">
      <c r="A27" s="121" t="s">
        <v>32</v>
      </c>
      <c r="B27" s="122"/>
      <c r="C27" s="122"/>
      <c r="D27" s="122"/>
      <c r="E27" s="122"/>
      <c r="F27" s="122"/>
      <c r="G27" s="123">
        <f>G18*2/3</f>
        <v>1</v>
      </c>
      <c r="H27" s="123"/>
      <c r="I27" s="123"/>
      <c r="J27" s="123"/>
      <c r="K27" s="124">
        <f>G27*G14</f>
        <v>30000</v>
      </c>
      <c r="L27" s="124"/>
      <c r="M27" s="124"/>
      <c r="N27" s="124"/>
      <c r="O27" s="125"/>
    </row>
    <row r="28" spans="1:15" ht="15.6" thickTop="1" thickBo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3">
      <c r="A29" s="13"/>
      <c r="B29" s="13"/>
      <c r="C29" s="13"/>
      <c r="D29" s="13"/>
      <c r="E29" s="13"/>
      <c r="F29" s="13"/>
      <c r="G29" s="103" t="s">
        <v>33</v>
      </c>
      <c r="H29" s="103"/>
      <c r="I29" s="103"/>
      <c r="J29" s="103"/>
      <c r="K29" s="104">
        <f>K24+K25+K26</f>
        <v>75000</v>
      </c>
      <c r="L29" s="105"/>
      <c r="M29" s="105"/>
      <c r="N29" s="105"/>
      <c r="O29" s="106"/>
    </row>
    <row r="30" spans="1:15" ht="15" thickBot="1" x14ac:dyDescent="0.35">
      <c r="A30" s="13"/>
      <c r="B30" s="13"/>
      <c r="C30" s="13"/>
      <c r="D30" s="13"/>
      <c r="E30" s="13"/>
      <c r="F30" s="13"/>
      <c r="G30" s="103"/>
      <c r="H30" s="103"/>
      <c r="I30" s="103"/>
      <c r="J30" s="103"/>
      <c r="K30" s="107"/>
      <c r="L30" s="108"/>
      <c r="M30" s="108"/>
      <c r="N30" s="108"/>
      <c r="O30" s="109"/>
    </row>
    <row r="31" spans="1:1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7" spans="1:16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8" x14ac:dyDescent="0.35">
      <c r="A39" s="10"/>
      <c r="B39" s="10"/>
      <c r="C39" s="4"/>
      <c r="D39" s="4"/>
      <c r="E39" s="4"/>
      <c r="F39" s="4"/>
      <c r="G39" s="4"/>
      <c r="H39" s="10"/>
      <c r="I39" s="10"/>
      <c r="J39" s="10"/>
      <c r="K39" s="10"/>
      <c r="L39" s="10"/>
      <c r="M39" s="1"/>
      <c r="N39" s="1"/>
      <c r="O39" s="1"/>
      <c r="P39" s="10"/>
    </row>
    <row r="40" spans="1:16" ht="18" x14ac:dyDescent="0.35">
      <c r="A40" s="10"/>
      <c r="B40" s="10"/>
      <c r="C40" s="4"/>
      <c r="D40" s="4"/>
      <c r="E40" s="4"/>
      <c r="F40" s="4"/>
      <c r="G40" s="4"/>
      <c r="H40" s="10"/>
      <c r="I40" s="10"/>
      <c r="J40" s="10"/>
      <c r="K40" s="10"/>
      <c r="L40" s="10"/>
      <c r="M40" s="1"/>
      <c r="N40" s="1"/>
      <c r="O40" s="1"/>
      <c r="P40" s="10"/>
    </row>
    <row r="41" spans="1:16" x14ac:dyDescent="0.3">
      <c r="A41" s="10"/>
      <c r="B41" s="10"/>
      <c r="C41" s="5"/>
      <c r="D41" s="5"/>
      <c r="E41" s="5"/>
      <c r="F41" s="5"/>
      <c r="G41" s="5"/>
      <c r="H41" s="10"/>
      <c r="I41" s="5"/>
      <c r="J41" s="5"/>
      <c r="K41" s="5"/>
      <c r="L41" s="10"/>
      <c r="M41" s="6"/>
      <c r="N41" s="6"/>
      <c r="O41" s="6"/>
      <c r="P41" s="10"/>
    </row>
    <row r="42" spans="1:16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x14ac:dyDescent="0.3">
      <c r="A45" s="10"/>
      <c r="B45" s="10"/>
      <c r="C45" s="10"/>
      <c r="D45" s="10"/>
      <c r="E45" s="10"/>
      <c r="F45" s="10"/>
      <c r="G45" s="9"/>
      <c r="H45" s="9"/>
      <c r="I45" s="10"/>
      <c r="J45" s="10"/>
      <c r="K45" s="10"/>
      <c r="L45" s="10"/>
      <c r="M45" s="10"/>
      <c r="N45" s="10"/>
      <c r="O45" s="10"/>
      <c r="P45" s="10"/>
    </row>
    <row r="46" spans="1:16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</sheetData>
  <mergeCells count="31">
    <mergeCell ref="A23:F23"/>
    <mergeCell ref="G23:J23"/>
    <mergeCell ref="K23:O23"/>
    <mergeCell ref="A22:F22"/>
    <mergeCell ref="G22:J22"/>
    <mergeCell ref="K22:O22"/>
    <mergeCell ref="K24:O24"/>
    <mergeCell ref="A26:F26"/>
    <mergeCell ref="G26:J26"/>
    <mergeCell ref="K26:O26"/>
    <mergeCell ref="G29:J30"/>
    <mergeCell ref="K29:O30"/>
    <mergeCell ref="A25:F25"/>
    <mergeCell ref="G25:J25"/>
    <mergeCell ref="K25:O25"/>
    <mergeCell ref="A24:F24"/>
    <mergeCell ref="G24:J24"/>
    <mergeCell ref="A27:F27"/>
    <mergeCell ref="G27:J27"/>
    <mergeCell ref="K27:O27"/>
    <mergeCell ref="A20:F21"/>
    <mergeCell ref="G20:J21"/>
    <mergeCell ref="K20:O21"/>
    <mergeCell ref="A14:F14"/>
    <mergeCell ref="A16:F16"/>
    <mergeCell ref="A18:F18"/>
    <mergeCell ref="A2:O2"/>
    <mergeCell ref="A3:O3"/>
    <mergeCell ref="A5:O6"/>
    <mergeCell ref="E7:K7"/>
    <mergeCell ref="F8:J8"/>
  </mergeCells>
  <pageMargins left="0.7" right="0.7" top="0.75" bottom="0.75" header="0.3" footer="0.3"/>
  <pageSetup paperSize="9" scale="63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1"/>
  <sheetViews>
    <sheetView tabSelected="1" topLeftCell="A58" workbookViewId="0">
      <selection activeCell="A40" sqref="A40:F40"/>
    </sheetView>
  </sheetViews>
  <sheetFormatPr defaultColWidth="8.88671875" defaultRowHeight="14.4" x14ac:dyDescent="0.3"/>
  <sheetData>
    <row r="1" spans="1:15" ht="14.2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90" customHeight="1" thickBot="1" x14ac:dyDescent="0.4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" customHeight="1" thickBot="1" x14ac:dyDescent="0.35">
      <c r="A3" s="64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customHeight="1" x14ac:dyDescent="0.3">
      <c r="A4" s="32"/>
      <c r="B4" s="32"/>
      <c r="C4" s="3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" customHeight="1" x14ac:dyDescent="0.3">
      <c r="A5" s="65" t="s">
        <v>66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5" customHeight="1" thickBo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30" customHeight="1" thickBot="1" x14ac:dyDescent="0.35">
      <c r="A7" s="13"/>
      <c r="B7" s="13"/>
      <c r="C7" s="13"/>
      <c r="D7" s="13"/>
      <c r="E7" s="130">
        <f>'РЭ.036 Расчет стоимости проекта'!E12</f>
        <v>0</v>
      </c>
      <c r="F7" s="131"/>
      <c r="G7" s="131"/>
      <c r="H7" s="131"/>
      <c r="I7" s="131"/>
      <c r="J7" s="131"/>
      <c r="K7" s="132"/>
      <c r="L7" s="13"/>
      <c r="M7" s="13"/>
      <c r="N7" s="13"/>
      <c r="O7" s="13"/>
    </row>
    <row r="8" spans="1:15" x14ac:dyDescent="0.3">
      <c r="A8" s="13"/>
      <c r="B8" s="13"/>
      <c r="C8" s="13"/>
      <c r="D8" s="13"/>
      <c r="E8" s="13"/>
      <c r="F8" s="83" t="s">
        <v>3</v>
      </c>
      <c r="G8" s="83"/>
      <c r="H8" s="83"/>
      <c r="I8" s="83"/>
      <c r="J8" s="83"/>
      <c r="K8" s="13"/>
      <c r="L8" s="13"/>
      <c r="M8" s="13"/>
      <c r="N8" s="13"/>
      <c r="O8" s="13"/>
    </row>
    <row r="9" spans="1:15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s="13"/>
      <c r="B10" s="13"/>
      <c r="C10" s="13"/>
      <c r="D10" s="133"/>
      <c r="E10" s="133"/>
      <c r="F10" s="133"/>
      <c r="G10" s="133"/>
      <c r="H10" s="133"/>
      <c r="I10" s="133"/>
      <c r="J10" s="133"/>
      <c r="K10" s="133"/>
      <c r="L10" s="13"/>
      <c r="M10" s="13"/>
      <c r="N10" s="13"/>
      <c r="O10" s="13"/>
    </row>
    <row r="11" spans="1:15" x14ac:dyDescent="0.3">
      <c r="A11" s="13"/>
      <c r="B11" s="13"/>
      <c r="C11" s="13"/>
      <c r="D11" s="133"/>
      <c r="E11" s="133"/>
      <c r="F11" s="133"/>
      <c r="G11" s="133"/>
      <c r="H11" s="133"/>
      <c r="I11" s="133"/>
      <c r="J11" s="133"/>
      <c r="K11" s="133"/>
      <c r="L11" s="13"/>
      <c r="M11" s="13"/>
      <c r="N11" s="13"/>
      <c r="O11" s="13"/>
    </row>
    <row r="12" spans="1:15" ht="15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s="24" customFormat="1" ht="15" thickBot="1" x14ac:dyDescent="0.35">
      <c r="A13" s="27"/>
      <c r="B13" s="143" t="s">
        <v>34</v>
      </c>
      <c r="C13" s="144"/>
      <c r="D13" s="144"/>
      <c r="E13" s="144"/>
      <c r="F13" s="144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5" thickBot="1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s="25" customFormat="1" ht="18.600000000000001" thickBot="1" x14ac:dyDescent="0.35">
      <c r="A15" s="145" t="s">
        <v>35</v>
      </c>
      <c r="B15" s="145"/>
      <c r="C15" s="145"/>
      <c r="D15" s="145"/>
      <c r="E15" s="145"/>
      <c r="F15" s="146"/>
      <c r="G15" s="28"/>
      <c r="H15" s="33" t="s">
        <v>21</v>
      </c>
      <c r="I15" s="33"/>
      <c r="J15" s="33"/>
      <c r="K15" s="33"/>
      <c r="L15" s="33"/>
      <c r="M15" s="33"/>
      <c r="N15" s="33"/>
      <c r="O15" s="33"/>
    </row>
    <row r="16" spans="1:15" x14ac:dyDescent="0.3">
      <c r="A16" s="32"/>
      <c r="B16" s="32"/>
      <c r="C16" s="32"/>
      <c r="D16" s="32"/>
      <c r="E16" s="32"/>
      <c r="F16" s="32"/>
      <c r="G16" s="13"/>
      <c r="H16" s="13"/>
      <c r="I16" s="13"/>
      <c r="J16" s="13"/>
      <c r="K16" s="13"/>
      <c r="L16" s="13"/>
      <c r="M16" s="13"/>
      <c r="N16" s="13"/>
      <c r="O16" s="13"/>
    </row>
    <row r="17" spans="1:15" x14ac:dyDescent="0.3">
      <c r="A17" s="147" t="s">
        <v>36</v>
      </c>
      <c r="B17" s="147"/>
      <c r="C17" s="147"/>
      <c r="D17" s="147"/>
      <c r="E17" s="147"/>
      <c r="F17" s="147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thickBot="1" x14ac:dyDescent="0.35">
      <c r="A18" s="32"/>
      <c r="B18" s="32"/>
      <c r="C18" s="32"/>
      <c r="D18" s="32"/>
      <c r="E18" s="32"/>
      <c r="F18" s="32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thickTop="1" x14ac:dyDescent="0.3">
      <c r="A19" s="148" t="s">
        <v>37</v>
      </c>
      <c r="B19" s="149"/>
      <c r="C19" s="149"/>
      <c r="D19" s="149"/>
      <c r="E19" s="149"/>
      <c r="F19" s="150"/>
      <c r="G19" s="154" t="s">
        <v>38</v>
      </c>
      <c r="H19" s="155"/>
      <c r="I19" s="155"/>
      <c r="J19" s="156"/>
      <c r="K19" s="154" t="s">
        <v>39</v>
      </c>
      <c r="L19" s="155"/>
      <c r="M19" s="155"/>
      <c r="N19" s="155"/>
      <c r="O19" s="160"/>
    </row>
    <row r="20" spans="1:15" ht="26.25" customHeight="1" x14ac:dyDescent="0.3">
      <c r="A20" s="151"/>
      <c r="B20" s="152"/>
      <c r="C20" s="152"/>
      <c r="D20" s="152"/>
      <c r="E20" s="152"/>
      <c r="F20" s="153"/>
      <c r="G20" s="157"/>
      <c r="H20" s="158"/>
      <c r="I20" s="158"/>
      <c r="J20" s="159"/>
      <c r="K20" s="157"/>
      <c r="L20" s="158"/>
      <c r="M20" s="158"/>
      <c r="N20" s="158"/>
      <c r="O20" s="161"/>
    </row>
    <row r="21" spans="1:15" s="24" customFormat="1" ht="30" customHeight="1" x14ac:dyDescent="0.3">
      <c r="A21" s="94" t="s">
        <v>40</v>
      </c>
      <c r="B21" s="95"/>
      <c r="C21" s="95"/>
      <c r="D21" s="95"/>
      <c r="E21" s="95"/>
      <c r="F21" s="96"/>
      <c r="G21" s="134" t="s">
        <v>41</v>
      </c>
      <c r="H21" s="135"/>
      <c r="I21" s="135"/>
      <c r="J21" s="136"/>
      <c r="K21" s="137"/>
      <c r="L21" s="138"/>
      <c r="M21" s="138"/>
      <c r="N21" s="138"/>
      <c r="O21" s="139"/>
    </row>
    <row r="22" spans="1:15" s="24" customFormat="1" ht="30" customHeight="1" x14ac:dyDescent="0.3">
      <c r="A22" s="140" t="s">
        <v>42</v>
      </c>
      <c r="B22" s="141"/>
      <c r="C22" s="141"/>
      <c r="D22" s="141"/>
      <c r="E22" s="141"/>
      <c r="F22" s="142"/>
      <c r="G22" s="134" t="s">
        <v>41</v>
      </c>
      <c r="H22" s="135"/>
      <c r="I22" s="135"/>
      <c r="J22" s="136"/>
      <c r="K22" s="137"/>
      <c r="L22" s="138"/>
      <c r="M22" s="138"/>
      <c r="N22" s="138"/>
      <c r="O22" s="139"/>
    </row>
    <row r="23" spans="1:15" s="24" customFormat="1" ht="30" customHeight="1" x14ac:dyDescent="0.3">
      <c r="A23" s="110" t="s">
        <v>43</v>
      </c>
      <c r="B23" s="111"/>
      <c r="C23" s="111"/>
      <c r="D23" s="111"/>
      <c r="E23" s="111"/>
      <c r="F23" s="111"/>
      <c r="G23" s="134" t="s">
        <v>41</v>
      </c>
      <c r="H23" s="135"/>
      <c r="I23" s="135"/>
      <c r="J23" s="136"/>
      <c r="K23" s="168"/>
      <c r="L23" s="168"/>
      <c r="M23" s="168"/>
      <c r="N23" s="168"/>
      <c r="O23" s="169"/>
    </row>
    <row r="24" spans="1:15" s="24" customFormat="1" ht="30" customHeight="1" thickBot="1" x14ac:dyDescent="0.35">
      <c r="A24" s="170" t="s">
        <v>44</v>
      </c>
      <c r="B24" s="171"/>
      <c r="C24" s="171"/>
      <c r="D24" s="171"/>
      <c r="E24" s="171"/>
      <c r="F24" s="172"/>
      <c r="G24" s="173" t="s">
        <v>41</v>
      </c>
      <c r="H24" s="174"/>
      <c r="I24" s="174"/>
      <c r="J24" s="175"/>
      <c r="K24" s="176"/>
      <c r="L24" s="177"/>
      <c r="M24" s="177"/>
      <c r="N24" s="177"/>
      <c r="O24" s="178"/>
    </row>
    <row r="25" spans="1:15" ht="15.6" thickTop="1" thickBot="1" x14ac:dyDescent="0.35">
      <c r="A25" s="32"/>
      <c r="B25" s="32"/>
      <c r="C25" s="32"/>
      <c r="D25" s="32"/>
      <c r="E25" s="32"/>
      <c r="F25" s="32"/>
      <c r="G25" s="32"/>
      <c r="H25" s="13"/>
      <c r="I25" s="13"/>
      <c r="J25" s="13"/>
      <c r="K25" s="13"/>
      <c r="L25" s="13"/>
      <c r="M25" s="13"/>
      <c r="N25" s="13"/>
      <c r="O25" s="13"/>
    </row>
    <row r="26" spans="1:15" s="25" customFormat="1" ht="19.2" thickTop="1" thickBot="1" x14ac:dyDescent="0.35">
      <c r="A26" s="162" t="s">
        <v>45</v>
      </c>
      <c r="B26" s="162"/>
      <c r="C26" s="162"/>
      <c r="D26" s="162"/>
      <c r="E26" s="162"/>
      <c r="F26" s="162"/>
      <c r="G26" s="26">
        <f>G15-K21/2-K22/2-K23/2-K24/2</f>
        <v>0</v>
      </c>
      <c r="H26" s="33" t="s">
        <v>21</v>
      </c>
      <c r="I26" s="33"/>
      <c r="J26" s="33"/>
      <c r="K26" s="33"/>
      <c r="L26" s="33"/>
      <c r="M26" s="33"/>
      <c r="N26" s="33"/>
      <c r="O26" s="33"/>
    </row>
    <row r="27" spans="1:15" ht="15" thickTop="1" x14ac:dyDescent="0.3">
      <c r="A27" s="32"/>
      <c r="B27" s="32"/>
      <c r="C27" s="32"/>
      <c r="D27" s="32"/>
      <c r="E27" s="32"/>
      <c r="F27" s="32"/>
      <c r="G27" s="13"/>
      <c r="H27" s="13"/>
      <c r="I27" s="13"/>
      <c r="J27" s="13"/>
      <c r="K27" s="13"/>
      <c r="L27" s="13"/>
      <c r="M27" s="13"/>
      <c r="N27" s="13"/>
      <c r="O27" s="13"/>
    </row>
    <row r="28" spans="1:15" x14ac:dyDescent="0.3">
      <c r="A28" s="147" t="s">
        <v>46</v>
      </c>
      <c r="B28" s="147"/>
      <c r="C28" s="147"/>
      <c r="D28" s="147"/>
      <c r="E28" s="147"/>
      <c r="F28" s="147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thickBot="1" x14ac:dyDescent="0.35">
      <c r="A29" s="13"/>
      <c r="B29" s="32"/>
      <c r="C29" s="32"/>
      <c r="D29" s="32"/>
      <c r="E29" s="32"/>
      <c r="F29" s="32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" thickTop="1" x14ac:dyDescent="0.3">
      <c r="A30" s="148" t="s">
        <v>47</v>
      </c>
      <c r="B30" s="149"/>
      <c r="C30" s="149"/>
      <c r="D30" s="149"/>
      <c r="E30" s="149"/>
      <c r="F30" s="150"/>
      <c r="G30" s="154" t="s">
        <v>48</v>
      </c>
      <c r="H30" s="155"/>
      <c r="I30" s="155"/>
      <c r="J30" s="156"/>
      <c r="K30" s="154" t="s">
        <v>6</v>
      </c>
      <c r="L30" s="155"/>
      <c r="M30" s="155"/>
      <c r="N30" s="155"/>
      <c r="O30" s="160"/>
    </row>
    <row r="31" spans="1:15" ht="20.25" customHeight="1" x14ac:dyDescent="0.3">
      <c r="A31" s="151"/>
      <c r="B31" s="152"/>
      <c r="C31" s="152"/>
      <c r="D31" s="152"/>
      <c r="E31" s="152"/>
      <c r="F31" s="153"/>
      <c r="G31" s="157"/>
      <c r="H31" s="158"/>
      <c r="I31" s="158"/>
      <c r="J31" s="159"/>
      <c r="K31" s="157"/>
      <c r="L31" s="158"/>
      <c r="M31" s="158"/>
      <c r="N31" s="158"/>
      <c r="O31" s="161"/>
    </row>
    <row r="32" spans="1:15" s="24" customFormat="1" ht="20.100000000000001" customHeight="1" x14ac:dyDescent="0.3">
      <c r="A32" s="163" t="s">
        <v>49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>
        <f>SUM(K33,K34,K35,K36,K37,K38,K39,K40)+1</f>
        <v>1</v>
      </c>
      <c r="L32" s="166"/>
      <c r="M32" s="166"/>
      <c r="N32" s="166"/>
      <c r="O32" s="167"/>
    </row>
    <row r="33" spans="1:15" s="24" customFormat="1" ht="30" customHeight="1" x14ac:dyDescent="0.3">
      <c r="A33" s="140" t="s">
        <v>50</v>
      </c>
      <c r="B33" s="141"/>
      <c r="C33" s="141"/>
      <c r="D33" s="141"/>
      <c r="E33" s="141"/>
      <c r="F33" s="142"/>
      <c r="G33" s="134" t="s">
        <v>41</v>
      </c>
      <c r="H33" s="135"/>
      <c r="I33" s="135"/>
      <c r="J33" s="136"/>
      <c r="K33" s="179">
        <f t="shared" ref="K33:K40" si="0">IF(AND(G33="ДА"),0.3/8,IF(AND(G33="Нет"),0))</f>
        <v>0</v>
      </c>
      <c r="L33" s="180"/>
      <c r="M33" s="180"/>
      <c r="N33" s="180"/>
      <c r="O33" s="181"/>
    </row>
    <row r="34" spans="1:15" s="24" customFormat="1" ht="23.25" customHeight="1" x14ac:dyDescent="0.3">
      <c r="A34" s="182" t="s">
        <v>67</v>
      </c>
      <c r="B34" s="183"/>
      <c r="C34" s="183"/>
      <c r="D34" s="183"/>
      <c r="E34" s="183"/>
      <c r="F34" s="184"/>
      <c r="G34" s="134" t="s">
        <v>41</v>
      </c>
      <c r="H34" s="135"/>
      <c r="I34" s="135"/>
      <c r="J34" s="136"/>
      <c r="K34" s="179">
        <f t="shared" si="0"/>
        <v>0</v>
      </c>
      <c r="L34" s="180"/>
      <c r="M34" s="180"/>
      <c r="N34" s="180"/>
      <c r="O34" s="181"/>
    </row>
    <row r="35" spans="1:15" s="24" customFormat="1" ht="36" customHeight="1" x14ac:dyDescent="0.3">
      <c r="A35" s="265" t="s">
        <v>77</v>
      </c>
      <c r="B35" s="266"/>
      <c r="C35" s="266"/>
      <c r="D35" s="266"/>
      <c r="E35" s="266"/>
      <c r="F35" s="267"/>
      <c r="G35" s="134" t="s">
        <v>41</v>
      </c>
      <c r="H35" s="135"/>
      <c r="I35" s="135"/>
      <c r="J35" s="136"/>
      <c r="K35" s="179">
        <f t="shared" si="0"/>
        <v>0</v>
      </c>
      <c r="L35" s="180"/>
      <c r="M35" s="180"/>
      <c r="N35" s="180"/>
      <c r="O35" s="181"/>
    </row>
    <row r="36" spans="1:15" s="24" customFormat="1" ht="68.25" customHeight="1" x14ac:dyDescent="0.3">
      <c r="A36" s="110" t="s">
        <v>51</v>
      </c>
      <c r="B36" s="111"/>
      <c r="C36" s="111"/>
      <c r="D36" s="111"/>
      <c r="E36" s="111"/>
      <c r="F36" s="111"/>
      <c r="G36" s="134" t="s">
        <v>41</v>
      </c>
      <c r="H36" s="135"/>
      <c r="I36" s="135"/>
      <c r="J36" s="136"/>
      <c r="K36" s="179">
        <f t="shared" si="0"/>
        <v>0</v>
      </c>
      <c r="L36" s="180"/>
      <c r="M36" s="180"/>
      <c r="N36" s="180"/>
      <c r="O36" s="181"/>
    </row>
    <row r="37" spans="1:15" s="24" customFormat="1" ht="21.75" customHeight="1" x14ac:dyDescent="0.3">
      <c r="A37" s="182" t="s">
        <v>52</v>
      </c>
      <c r="B37" s="185"/>
      <c r="C37" s="185"/>
      <c r="D37" s="185"/>
      <c r="E37" s="185"/>
      <c r="F37" s="186"/>
      <c r="G37" s="134" t="s">
        <v>41</v>
      </c>
      <c r="H37" s="135"/>
      <c r="I37" s="135"/>
      <c r="J37" s="136"/>
      <c r="K37" s="179">
        <f t="shared" si="0"/>
        <v>0</v>
      </c>
      <c r="L37" s="180"/>
      <c r="M37" s="180"/>
      <c r="N37" s="180"/>
      <c r="O37" s="181"/>
    </row>
    <row r="38" spans="1:15" s="24" customFormat="1" ht="156.75" customHeight="1" x14ac:dyDescent="0.3">
      <c r="A38" s="182" t="s">
        <v>68</v>
      </c>
      <c r="B38" s="185"/>
      <c r="C38" s="185"/>
      <c r="D38" s="185"/>
      <c r="E38" s="185"/>
      <c r="F38" s="186"/>
      <c r="G38" s="134" t="s">
        <v>41</v>
      </c>
      <c r="H38" s="135"/>
      <c r="I38" s="135"/>
      <c r="J38" s="136"/>
      <c r="K38" s="179">
        <f t="shared" si="0"/>
        <v>0</v>
      </c>
      <c r="L38" s="180"/>
      <c r="M38" s="180"/>
      <c r="N38" s="180"/>
      <c r="O38" s="181"/>
    </row>
    <row r="39" spans="1:15" s="24" customFormat="1" ht="30" customHeight="1" x14ac:dyDescent="0.3">
      <c r="A39" s="268" t="s">
        <v>78</v>
      </c>
      <c r="B39" s="269"/>
      <c r="C39" s="269"/>
      <c r="D39" s="269"/>
      <c r="E39" s="269"/>
      <c r="F39" s="270"/>
      <c r="G39" s="134" t="s">
        <v>41</v>
      </c>
      <c r="H39" s="135"/>
      <c r="I39" s="135"/>
      <c r="J39" s="136"/>
      <c r="K39" s="179">
        <f t="shared" si="0"/>
        <v>0</v>
      </c>
      <c r="L39" s="180"/>
      <c r="M39" s="180"/>
      <c r="N39" s="180"/>
      <c r="O39" s="181"/>
    </row>
    <row r="40" spans="1:15" s="24" customFormat="1" ht="67.5" customHeight="1" x14ac:dyDescent="0.3">
      <c r="A40" s="182" t="s">
        <v>69</v>
      </c>
      <c r="B40" s="185"/>
      <c r="C40" s="185"/>
      <c r="D40" s="185"/>
      <c r="E40" s="185"/>
      <c r="F40" s="186"/>
      <c r="G40" s="134" t="s">
        <v>41</v>
      </c>
      <c r="H40" s="135"/>
      <c r="I40" s="135"/>
      <c r="J40" s="136"/>
      <c r="K40" s="179">
        <f t="shared" si="0"/>
        <v>0</v>
      </c>
      <c r="L40" s="180"/>
      <c r="M40" s="180"/>
      <c r="N40" s="180"/>
      <c r="O40" s="181"/>
    </row>
    <row r="41" spans="1:15" s="24" customFormat="1" ht="33" customHeight="1" x14ac:dyDescent="0.3">
      <c r="A41" s="182" t="s">
        <v>73</v>
      </c>
      <c r="B41" s="183"/>
      <c r="C41" s="183"/>
      <c r="D41" s="183"/>
      <c r="E41" s="183"/>
      <c r="F41" s="183"/>
      <c r="G41" s="183"/>
      <c r="H41" s="183"/>
      <c r="I41" s="183"/>
      <c r="J41" s="184"/>
      <c r="K41" s="179">
        <v>1.5</v>
      </c>
      <c r="L41" s="180"/>
      <c r="M41" s="180"/>
      <c r="N41" s="180"/>
      <c r="O41" s="181"/>
    </row>
    <row r="42" spans="1:15" s="24" customFormat="1" ht="20.100000000000001" customHeight="1" x14ac:dyDescent="0.3">
      <c r="A42" s="187" t="s">
        <v>53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9">
        <f>SUM(K43,K44,K45,K46,K47,K48,K49,K50)+1</f>
        <v>1</v>
      </c>
      <c r="L42" s="190"/>
      <c r="M42" s="190"/>
      <c r="N42" s="190"/>
      <c r="O42" s="191"/>
    </row>
    <row r="43" spans="1:15" s="24" customFormat="1" ht="45" customHeight="1" x14ac:dyDescent="0.3">
      <c r="A43" s="182" t="s">
        <v>54</v>
      </c>
      <c r="B43" s="185"/>
      <c r="C43" s="185"/>
      <c r="D43" s="185"/>
      <c r="E43" s="185"/>
      <c r="F43" s="186"/>
      <c r="G43" s="134" t="s">
        <v>41</v>
      </c>
      <c r="H43" s="135"/>
      <c r="I43" s="135"/>
      <c r="J43" s="136"/>
      <c r="K43" s="179">
        <f>IF(AND(G43="ДА"),0.2/8,IF(AND(G43="Нет"),0))</f>
        <v>0</v>
      </c>
      <c r="L43" s="180"/>
      <c r="M43" s="180"/>
      <c r="N43" s="180"/>
      <c r="O43" s="181"/>
    </row>
    <row r="44" spans="1:15" s="24" customFormat="1" ht="99" customHeight="1" x14ac:dyDescent="0.3">
      <c r="A44" s="182" t="s">
        <v>70</v>
      </c>
      <c r="B44" s="185"/>
      <c r="C44" s="185"/>
      <c r="D44" s="185"/>
      <c r="E44" s="185"/>
      <c r="F44" s="186"/>
      <c r="G44" s="134" t="s">
        <v>41</v>
      </c>
      <c r="H44" s="135"/>
      <c r="I44" s="135"/>
      <c r="J44" s="136"/>
      <c r="K44" s="179">
        <f t="shared" ref="K44:K50" si="1">IF(AND(G44="ДА"),0.2/8,IF(AND(G44="Нет"),0))</f>
        <v>0</v>
      </c>
      <c r="L44" s="180"/>
      <c r="M44" s="180"/>
      <c r="N44" s="180"/>
      <c r="O44" s="181"/>
    </row>
    <row r="45" spans="1:15" s="24" customFormat="1" ht="54.75" customHeight="1" x14ac:dyDescent="0.3">
      <c r="A45" s="182" t="s">
        <v>71</v>
      </c>
      <c r="B45" s="185"/>
      <c r="C45" s="185"/>
      <c r="D45" s="185"/>
      <c r="E45" s="185"/>
      <c r="F45" s="186"/>
      <c r="G45" s="134" t="s">
        <v>41</v>
      </c>
      <c r="H45" s="135"/>
      <c r="I45" s="135"/>
      <c r="J45" s="136"/>
      <c r="K45" s="179">
        <f t="shared" si="1"/>
        <v>0</v>
      </c>
      <c r="L45" s="180"/>
      <c r="M45" s="180"/>
      <c r="N45" s="180"/>
      <c r="O45" s="181"/>
    </row>
    <row r="46" spans="1:15" s="24" customFormat="1" ht="57" customHeight="1" x14ac:dyDescent="0.3">
      <c r="A46" s="182" t="s">
        <v>55</v>
      </c>
      <c r="B46" s="185"/>
      <c r="C46" s="185"/>
      <c r="D46" s="185"/>
      <c r="E46" s="185"/>
      <c r="F46" s="186"/>
      <c r="G46" s="134" t="s">
        <v>41</v>
      </c>
      <c r="H46" s="135"/>
      <c r="I46" s="135"/>
      <c r="J46" s="136"/>
      <c r="K46" s="179">
        <f t="shared" si="1"/>
        <v>0</v>
      </c>
      <c r="L46" s="180"/>
      <c r="M46" s="180"/>
      <c r="N46" s="180"/>
      <c r="O46" s="181"/>
    </row>
    <row r="47" spans="1:15" s="24" customFormat="1" ht="53.25" customHeight="1" x14ac:dyDescent="0.3">
      <c r="A47" s="182" t="s">
        <v>65</v>
      </c>
      <c r="B47" s="183"/>
      <c r="C47" s="183"/>
      <c r="D47" s="183"/>
      <c r="E47" s="183"/>
      <c r="F47" s="184"/>
      <c r="G47" s="192" t="s">
        <v>41</v>
      </c>
      <c r="H47" s="193"/>
      <c r="I47" s="193"/>
      <c r="J47" s="194"/>
      <c r="K47" s="179">
        <f t="shared" si="1"/>
        <v>0</v>
      </c>
      <c r="L47" s="195"/>
      <c r="M47" s="195"/>
      <c r="N47" s="195"/>
      <c r="O47" s="196"/>
    </row>
    <row r="48" spans="1:15" s="24" customFormat="1" ht="23.25" customHeight="1" x14ac:dyDescent="0.3">
      <c r="A48" s="182" t="s">
        <v>56</v>
      </c>
      <c r="B48" s="185"/>
      <c r="C48" s="185"/>
      <c r="D48" s="185"/>
      <c r="E48" s="185"/>
      <c r="F48" s="186"/>
      <c r="G48" s="134" t="s">
        <v>41</v>
      </c>
      <c r="H48" s="135"/>
      <c r="I48" s="135"/>
      <c r="J48" s="136"/>
      <c r="K48" s="179">
        <f t="shared" si="1"/>
        <v>0</v>
      </c>
      <c r="L48" s="180"/>
      <c r="M48" s="180"/>
      <c r="N48" s="180"/>
      <c r="O48" s="181"/>
    </row>
    <row r="49" spans="1:15" s="24" customFormat="1" ht="68.25" customHeight="1" x14ac:dyDescent="0.3">
      <c r="A49" s="182" t="s">
        <v>72</v>
      </c>
      <c r="B49" s="185"/>
      <c r="C49" s="185"/>
      <c r="D49" s="185"/>
      <c r="E49" s="185"/>
      <c r="F49" s="186"/>
      <c r="G49" s="134" t="s">
        <v>41</v>
      </c>
      <c r="H49" s="135"/>
      <c r="I49" s="135"/>
      <c r="J49" s="136"/>
      <c r="K49" s="179">
        <f t="shared" si="1"/>
        <v>0</v>
      </c>
      <c r="L49" s="180"/>
      <c r="M49" s="180"/>
      <c r="N49" s="180"/>
      <c r="O49" s="181"/>
    </row>
    <row r="50" spans="1:15" s="24" customFormat="1" ht="30.75" customHeight="1" thickBot="1" x14ac:dyDescent="0.35">
      <c r="A50" s="170" t="s">
        <v>57</v>
      </c>
      <c r="B50" s="171"/>
      <c r="C50" s="171"/>
      <c r="D50" s="171"/>
      <c r="E50" s="171"/>
      <c r="F50" s="172"/>
      <c r="G50" s="173" t="s">
        <v>41</v>
      </c>
      <c r="H50" s="174"/>
      <c r="I50" s="174"/>
      <c r="J50" s="175"/>
      <c r="K50" s="213">
        <f t="shared" si="1"/>
        <v>0</v>
      </c>
      <c r="L50" s="214"/>
      <c r="M50" s="214"/>
      <c r="N50" s="214"/>
      <c r="O50" s="215"/>
    </row>
    <row r="51" spans="1:15" ht="19.2" thickTop="1" thickBot="1" x14ac:dyDescent="0.4">
      <c r="A51" s="216" t="s">
        <v>58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8">
        <f>1+(K32-K42)</f>
        <v>1</v>
      </c>
      <c r="L51" s="219"/>
      <c r="M51" s="219"/>
      <c r="N51" s="219"/>
      <c r="O51" s="220"/>
    </row>
    <row r="52" spans="1:15" ht="18" x14ac:dyDescent="0.35">
      <c r="A52" s="21"/>
      <c r="B52" s="21"/>
      <c r="C52" s="21"/>
      <c r="D52" s="21"/>
      <c r="E52" s="21"/>
      <c r="F52" s="21"/>
      <c r="G52" s="22"/>
      <c r="H52" s="22"/>
      <c r="I52" s="22"/>
      <c r="J52" s="22"/>
      <c r="K52" s="23"/>
      <c r="L52" s="23"/>
      <c r="M52" s="23"/>
      <c r="N52" s="23"/>
      <c r="O52" s="23"/>
    </row>
    <row r="53" spans="1:15" ht="15" thickBot="1" x14ac:dyDescent="0.3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" customHeight="1" thickTop="1" x14ac:dyDescent="0.3">
      <c r="A54" s="221" t="s">
        <v>24</v>
      </c>
      <c r="B54" s="222"/>
      <c r="C54" s="222"/>
      <c r="D54" s="222"/>
      <c r="E54" s="222"/>
      <c r="F54" s="223"/>
      <c r="G54" s="227" t="s">
        <v>6</v>
      </c>
      <c r="H54" s="222"/>
      <c r="I54" s="222"/>
      <c r="J54" s="223"/>
      <c r="K54" s="229" t="s">
        <v>59</v>
      </c>
      <c r="L54" s="230"/>
      <c r="M54" s="230"/>
      <c r="N54" s="232" t="s">
        <v>60</v>
      </c>
      <c r="O54" s="233"/>
    </row>
    <row r="55" spans="1:15" ht="52.5" customHeight="1" x14ac:dyDescent="0.3">
      <c r="A55" s="224"/>
      <c r="B55" s="225"/>
      <c r="C55" s="225"/>
      <c r="D55" s="225"/>
      <c r="E55" s="225"/>
      <c r="F55" s="226"/>
      <c r="G55" s="228"/>
      <c r="H55" s="225"/>
      <c r="I55" s="225"/>
      <c r="J55" s="226"/>
      <c r="K55" s="231"/>
      <c r="L55" s="231"/>
      <c r="M55" s="231"/>
      <c r="N55" s="234"/>
      <c r="O55" s="235"/>
    </row>
    <row r="56" spans="1:15" ht="18.75" customHeight="1" x14ac:dyDescent="0.35">
      <c r="A56" s="197" t="s">
        <v>61</v>
      </c>
      <c r="B56" s="198"/>
      <c r="C56" s="198"/>
      <c r="D56" s="198"/>
      <c r="E56" s="198"/>
      <c r="F56" s="199"/>
      <c r="G56" s="200">
        <v>0.2</v>
      </c>
      <c r="H56" s="201"/>
      <c r="I56" s="201"/>
      <c r="J56" s="202"/>
      <c r="K56" s="203">
        <f>K66*G56</f>
        <v>0.30000000000000004</v>
      </c>
      <c r="L56" s="204"/>
      <c r="M56" s="204"/>
      <c r="N56" s="205">
        <f>N66*G56</f>
        <v>2.4000000000000004</v>
      </c>
      <c r="O56" s="206"/>
    </row>
    <row r="57" spans="1:15" ht="18.75" customHeight="1" x14ac:dyDescent="0.35">
      <c r="A57" s="207" t="s">
        <v>62</v>
      </c>
      <c r="B57" s="208"/>
      <c r="C57" s="208"/>
      <c r="D57" s="208"/>
      <c r="E57" s="208"/>
      <c r="F57" s="209"/>
      <c r="G57" s="210">
        <v>0.2</v>
      </c>
      <c r="H57" s="211"/>
      <c r="I57" s="211"/>
      <c r="J57" s="212"/>
      <c r="K57" s="203">
        <f>K66*G57</f>
        <v>0.30000000000000004</v>
      </c>
      <c r="L57" s="204"/>
      <c r="M57" s="204"/>
      <c r="N57" s="205">
        <f>FLOOR(N66*G57,1)</f>
        <v>2</v>
      </c>
      <c r="O57" s="206"/>
    </row>
    <row r="58" spans="1:15" ht="18" x14ac:dyDescent="0.35">
      <c r="A58" s="207" t="s">
        <v>63</v>
      </c>
      <c r="B58" s="208"/>
      <c r="C58" s="208"/>
      <c r="D58" s="208"/>
      <c r="E58" s="208"/>
      <c r="F58" s="209"/>
      <c r="G58" s="210">
        <v>0.6</v>
      </c>
      <c r="H58" s="241"/>
      <c r="I58" s="241"/>
      <c r="J58" s="242"/>
      <c r="K58" s="203">
        <f>G58*K66</f>
        <v>0.89999999999999991</v>
      </c>
      <c r="L58" s="204"/>
      <c r="M58" s="204"/>
      <c r="N58" s="205">
        <f>N66-N57-N56</f>
        <v>7.6</v>
      </c>
      <c r="O58" s="206"/>
    </row>
    <row r="59" spans="1:15" ht="18" x14ac:dyDescent="0.35">
      <c r="A59" s="197" t="s">
        <v>61</v>
      </c>
      <c r="B59" s="198"/>
      <c r="C59" s="198"/>
      <c r="D59" s="198"/>
      <c r="E59" s="198"/>
      <c r="F59" s="199"/>
      <c r="G59" s="200">
        <v>0.2</v>
      </c>
      <c r="H59" s="201"/>
      <c r="I59" s="201"/>
      <c r="J59" s="202"/>
      <c r="K59" s="203">
        <f>K66*G60*G59</f>
        <v>0.1</v>
      </c>
      <c r="L59" s="204"/>
      <c r="M59" s="204"/>
      <c r="N59" s="205">
        <f>K59*8</f>
        <v>0.8</v>
      </c>
      <c r="O59" s="206"/>
    </row>
    <row r="60" spans="1:15" ht="18" x14ac:dyDescent="0.35">
      <c r="A60" s="236" t="s">
        <v>30</v>
      </c>
      <c r="B60" s="237"/>
      <c r="C60" s="237"/>
      <c r="D60" s="237"/>
      <c r="E60" s="237"/>
      <c r="F60" s="237"/>
      <c r="G60" s="238">
        <f>1/3</f>
        <v>0.33333333333333331</v>
      </c>
      <c r="H60" s="239"/>
      <c r="I60" s="239"/>
      <c r="J60" s="240"/>
      <c r="K60" s="203">
        <f>K66*G60-K59</f>
        <v>0.4</v>
      </c>
      <c r="L60" s="204"/>
      <c r="M60" s="204"/>
      <c r="N60" s="205">
        <f>N66*G60-N59</f>
        <v>3.2</v>
      </c>
      <c r="O60" s="206"/>
    </row>
    <row r="61" spans="1:15" ht="18" x14ac:dyDescent="0.35">
      <c r="A61" s="197" t="s">
        <v>61</v>
      </c>
      <c r="B61" s="198"/>
      <c r="C61" s="198"/>
      <c r="D61" s="198"/>
      <c r="E61" s="198"/>
      <c r="F61" s="199"/>
      <c r="G61" s="200">
        <v>0.2</v>
      </c>
      <c r="H61" s="201"/>
      <c r="I61" s="201"/>
      <c r="J61" s="202"/>
      <c r="K61" s="203">
        <f>K59</f>
        <v>0.1</v>
      </c>
      <c r="L61" s="204"/>
      <c r="M61" s="204"/>
      <c r="N61" s="205">
        <f>K61*8</f>
        <v>0.8</v>
      </c>
      <c r="O61" s="206"/>
    </row>
    <row r="62" spans="1:15" ht="18" x14ac:dyDescent="0.35">
      <c r="A62" s="260" t="s">
        <v>31</v>
      </c>
      <c r="B62" s="261"/>
      <c r="C62" s="261"/>
      <c r="D62" s="261"/>
      <c r="E62" s="261"/>
      <c r="F62" s="262"/>
      <c r="G62" s="238">
        <f>G60</f>
        <v>0.33333333333333331</v>
      </c>
      <c r="H62" s="263"/>
      <c r="I62" s="263"/>
      <c r="J62" s="264"/>
      <c r="K62" s="203">
        <f>K60</f>
        <v>0.4</v>
      </c>
      <c r="L62" s="204"/>
      <c r="M62" s="204"/>
      <c r="N62" s="205">
        <f>N66*G62-N61</f>
        <v>3.2</v>
      </c>
      <c r="O62" s="206"/>
    </row>
    <row r="63" spans="1:15" ht="18" x14ac:dyDescent="0.35">
      <c r="A63" s="197" t="s">
        <v>61</v>
      </c>
      <c r="B63" s="198"/>
      <c r="C63" s="198"/>
      <c r="D63" s="198"/>
      <c r="E63" s="198"/>
      <c r="F63" s="199"/>
      <c r="G63" s="200">
        <v>0.2</v>
      </c>
      <c r="H63" s="201"/>
      <c r="I63" s="201"/>
      <c r="J63" s="202"/>
      <c r="K63" s="203">
        <f>K66*G64*G63</f>
        <v>0.2</v>
      </c>
      <c r="L63" s="204"/>
      <c r="M63" s="204"/>
      <c r="N63" s="205">
        <f>K63*8</f>
        <v>1.6</v>
      </c>
      <c r="O63" s="206"/>
    </row>
    <row r="64" spans="1:15" ht="18.600000000000001" thickBot="1" x14ac:dyDescent="0.4">
      <c r="A64" s="244" t="s">
        <v>32</v>
      </c>
      <c r="B64" s="245"/>
      <c r="C64" s="245"/>
      <c r="D64" s="245"/>
      <c r="E64" s="245"/>
      <c r="F64" s="246"/>
      <c r="G64" s="247">
        <f>2/3</f>
        <v>0.66666666666666663</v>
      </c>
      <c r="H64" s="248"/>
      <c r="I64" s="248"/>
      <c r="J64" s="249"/>
      <c r="K64" s="250">
        <f>K66*G64-K63</f>
        <v>0.8</v>
      </c>
      <c r="L64" s="251"/>
      <c r="M64" s="251"/>
      <c r="N64" s="252">
        <f>N66*G64-N63</f>
        <v>6.4</v>
      </c>
      <c r="O64" s="253"/>
    </row>
    <row r="65" spans="1:15" ht="15.6" thickTop="1" thickBot="1" x14ac:dyDescent="0.3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ht="15" customHeight="1" thickBot="1" x14ac:dyDescent="0.4">
      <c r="A66" s="254" t="s">
        <v>64</v>
      </c>
      <c r="B66" s="254"/>
      <c r="C66" s="254"/>
      <c r="D66" s="254"/>
      <c r="E66" s="254"/>
      <c r="F66" s="254"/>
      <c r="G66" s="254"/>
      <c r="H66" s="254"/>
      <c r="I66" s="254"/>
      <c r="J66" s="255"/>
      <c r="K66" s="256">
        <f>K51*IF(AND(G26&gt;=1,G26&lt;=5),3,IF(AND(G26&gt;=6,G26&lt;=10),4,IF(AND(G26&gt;=11,G26&lt;=15),4.5,IF(AND(G26&gt;=16,G26&lt;=25),5,IF(AND(G26&gt;=26,G26&lt;=45),6,IF(AND(G26&gt;=46,G26&lt;=65),7,IF(AND(G26&gt;=66,G26&lt;=85),8,IF(AND(G26&gt;=86,G26&lt;=125),10,IF(AND(G26&gt;=126,G26&lt;=175),11,IF(AND(G26&gt;=176,G26&lt;=275),12,IF(AND(G26&gt;=276,G26&lt;=425),13,IF(AND(G26&gt;=426,G26&lt;=625),14,IF(AND(G26&gt;=626,G26&lt;=875),15,IF(AND(G26&gt;=876,G26&lt;=1175),16,IF(AND(G26&gt;=1176,G26&lt;=1550),17,IF(AND(G26&gt;=1551,G26&lt;=2025),18,IF(AND(G26&gt;=2026,G26&lt;=2675),19,IF(AND(G26&gt;=2676,G26&lt;=3450),20,IF(AND(G26&gt;=3451,G26&lt;=4350),21,IF(AND(G26&gt;=4351,G26&lt;=5450),22,IF(AND(G26&gt;=5451,G26&lt;=6800),23,IF(AND(G26&gt;=6801,G26&lt;=8500),24,IF(AND(G26&gt;=8501,G26&lt;=10700),25)))))))))))))))))))))))+K41</f>
        <v>1.5</v>
      </c>
      <c r="L66" s="257"/>
      <c r="M66" s="257"/>
      <c r="N66" s="258">
        <f>CEILING(K66*8,1)</f>
        <v>12</v>
      </c>
      <c r="O66" s="259"/>
    </row>
    <row r="67" spans="1:15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75" spans="1:15" ht="18" x14ac:dyDescent="0.35">
      <c r="C75" s="2"/>
      <c r="D75" s="2"/>
      <c r="E75" s="2"/>
      <c r="F75" s="2"/>
      <c r="G75" s="2"/>
      <c r="H75" s="10"/>
      <c r="I75" s="10"/>
      <c r="J75" s="10"/>
      <c r="K75" s="10"/>
      <c r="L75" s="10"/>
      <c r="M75" s="1"/>
      <c r="N75" s="1"/>
      <c r="O75" s="1"/>
    </row>
    <row r="76" spans="1:15" ht="18" x14ac:dyDescent="0.35">
      <c r="C76" s="2"/>
      <c r="D76" s="2"/>
      <c r="E76" s="2"/>
      <c r="F76" s="2"/>
      <c r="G76" s="2"/>
      <c r="H76" s="10"/>
      <c r="I76" s="10"/>
      <c r="J76" s="10"/>
      <c r="K76" s="10"/>
      <c r="L76" s="10"/>
      <c r="M76" s="1"/>
      <c r="N76" s="1"/>
      <c r="O76" s="1"/>
    </row>
    <row r="77" spans="1:15" x14ac:dyDescent="0.3">
      <c r="C77" s="5"/>
      <c r="D77" s="5"/>
      <c r="E77" s="5"/>
      <c r="F77" s="5"/>
      <c r="G77" s="5"/>
      <c r="H77" s="10"/>
      <c r="I77" s="5"/>
      <c r="J77" s="5"/>
      <c r="K77" s="5"/>
      <c r="L77" s="10"/>
      <c r="M77" s="6"/>
      <c r="N77" s="6"/>
      <c r="O77" s="6"/>
    </row>
    <row r="81" spans="7:8" x14ac:dyDescent="0.3">
      <c r="G81" s="243"/>
      <c r="H81" s="243"/>
    </row>
  </sheetData>
  <sheetProtection formatCells="0" formatColumns="0" formatRows="0" insertColumns="0" insertRows="0" insertHyperlinks="0" deleteColumns="0" deleteRows="0" sort="0" autoFilter="0" pivotTables="0"/>
  <mergeCells count="129">
    <mergeCell ref="G81:H81"/>
    <mergeCell ref="A64:F64"/>
    <mergeCell ref="G64:J64"/>
    <mergeCell ref="K64:M64"/>
    <mergeCell ref="N64:O64"/>
    <mergeCell ref="A66:J66"/>
    <mergeCell ref="K66:M66"/>
    <mergeCell ref="N66:O66"/>
    <mergeCell ref="A62:F62"/>
    <mergeCell ref="G62:J62"/>
    <mergeCell ref="K62:M62"/>
    <mergeCell ref="N62:O62"/>
    <mergeCell ref="A63:F63"/>
    <mergeCell ref="G63:J63"/>
    <mergeCell ref="K63:M63"/>
    <mergeCell ref="N63:O63"/>
    <mergeCell ref="A60:F60"/>
    <mergeCell ref="G60:J60"/>
    <mergeCell ref="K60:M60"/>
    <mergeCell ref="N60:O60"/>
    <mergeCell ref="A61:F61"/>
    <mergeCell ref="G61:J61"/>
    <mergeCell ref="K61:M61"/>
    <mergeCell ref="N61:O61"/>
    <mergeCell ref="A58:F58"/>
    <mergeCell ref="G58:J58"/>
    <mergeCell ref="K58:M58"/>
    <mergeCell ref="N58:O58"/>
    <mergeCell ref="A59:F59"/>
    <mergeCell ref="G59:J59"/>
    <mergeCell ref="K59:M59"/>
    <mergeCell ref="N59:O59"/>
    <mergeCell ref="A56:F56"/>
    <mergeCell ref="G56:J56"/>
    <mergeCell ref="K56:M56"/>
    <mergeCell ref="N56:O56"/>
    <mergeCell ref="A57:F57"/>
    <mergeCell ref="G57:J57"/>
    <mergeCell ref="K57:M57"/>
    <mergeCell ref="N57:O57"/>
    <mergeCell ref="A50:F50"/>
    <mergeCell ref="G50:J50"/>
    <mergeCell ref="K50:O50"/>
    <mergeCell ref="A51:J51"/>
    <mergeCell ref="K51:O51"/>
    <mergeCell ref="A54:F55"/>
    <mergeCell ref="G54:J55"/>
    <mergeCell ref="K54:M55"/>
    <mergeCell ref="N54:O55"/>
    <mergeCell ref="A48:F48"/>
    <mergeCell ref="G48:J48"/>
    <mergeCell ref="K48:O48"/>
    <mergeCell ref="A49:F49"/>
    <mergeCell ref="G49:J49"/>
    <mergeCell ref="K49:O49"/>
    <mergeCell ref="A46:F46"/>
    <mergeCell ref="G46:J46"/>
    <mergeCell ref="K46:O46"/>
    <mergeCell ref="A47:F47"/>
    <mergeCell ref="G47:J47"/>
    <mergeCell ref="K47:O47"/>
    <mergeCell ref="A44:F44"/>
    <mergeCell ref="G44:J44"/>
    <mergeCell ref="K44:O44"/>
    <mergeCell ref="A45:F45"/>
    <mergeCell ref="G45:J45"/>
    <mergeCell ref="K45:O45"/>
    <mergeCell ref="A41:J41"/>
    <mergeCell ref="K41:O41"/>
    <mergeCell ref="A42:J42"/>
    <mergeCell ref="K42:O42"/>
    <mergeCell ref="A43:F43"/>
    <mergeCell ref="G43:J43"/>
    <mergeCell ref="K43:O43"/>
    <mergeCell ref="A39:F39"/>
    <mergeCell ref="G39:J39"/>
    <mergeCell ref="K39:O39"/>
    <mergeCell ref="A40:F40"/>
    <mergeCell ref="G40:J40"/>
    <mergeCell ref="K40:O40"/>
    <mergeCell ref="A37:F37"/>
    <mergeCell ref="G37:J37"/>
    <mergeCell ref="K37:O37"/>
    <mergeCell ref="A38:F38"/>
    <mergeCell ref="G38:J38"/>
    <mergeCell ref="K38:O38"/>
    <mergeCell ref="A35:F35"/>
    <mergeCell ref="G35:J35"/>
    <mergeCell ref="K35:O35"/>
    <mergeCell ref="A36:F36"/>
    <mergeCell ref="G36:J36"/>
    <mergeCell ref="K36:O36"/>
    <mergeCell ref="A33:F33"/>
    <mergeCell ref="G33:J33"/>
    <mergeCell ref="K33:O33"/>
    <mergeCell ref="A34:F34"/>
    <mergeCell ref="G34:J34"/>
    <mergeCell ref="K34:O34"/>
    <mergeCell ref="A26:F26"/>
    <mergeCell ref="A28:F28"/>
    <mergeCell ref="A30:F31"/>
    <mergeCell ref="G30:J31"/>
    <mergeCell ref="K30:O31"/>
    <mergeCell ref="A32:J32"/>
    <mergeCell ref="K32:O32"/>
    <mergeCell ref="A23:F23"/>
    <mergeCell ref="G23:J23"/>
    <mergeCell ref="K23:O23"/>
    <mergeCell ref="A24:F24"/>
    <mergeCell ref="G24:J24"/>
    <mergeCell ref="K24:O24"/>
    <mergeCell ref="A22:F22"/>
    <mergeCell ref="G22:J22"/>
    <mergeCell ref="K22:O22"/>
    <mergeCell ref="B13:F13"/>
    <mergeCell ref="A15:F15"/>
    <mergeCell ref="A17:F17"/>
    <mergeCell ref="A19:F20"/>
    <mergeCell ref="G19:J20"/>
    <mergeCell ref="K19:O20"/>
    <mergeCell ref="A2:O2"/>
    <mergeCell ref="A3:O3"/>
    <mergeCell ref="A5:O6"/>
    <mergeCell ref="E7:K7"/>
    <mergeCell ref="F8:J8"/>
    <mergeCell ref="D10:K11"/>
    <mergeCell ref="A21:F21"/>
    <mergeCell ref="G21:J21"/>
    <mergeCell ref="K21:O21"/>
  </mergeCells>
  <dataValidations count="1">
    <dataValidation type="list" allowBlank="1" showInputMessage="1" showErrorMessage="1" sqref="G21:J24 H48:J50 G43:G50 H43:J46 H33:J33 G33:G40 H35:J40" xr:uid="{00000000-0002-0000-0200-000000000000}">
      <formula1>"Да,Нет"</formula1>
    </dataValidation>
  </dataValidations>
  <pageMargins left="0.7" right="0.7" top="0.75" bottom="0.75" header="0.3" footer="0.3"/>
  <pageSetup paperSize="9" scale="6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РЭ.036 Расчет стоимости проекта</vt:lpstr>
      <vt:lpstr>РЭ.037 Расчет стоимости сертиф.</vt:lpstr>
      <vt:lpstr>РЭ.094 Расчет продолж. СМК ПМИ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2023-06-30T06:19:04Z</dcterms:modified>
  <cp:category/>
  <cp:contentStatus/>
</cp:coreProperties>
</file>